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9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BS Saini</author>
  </authors>
  <commentList>
    <comment ref="B5" authorId="0">
      <text>
        <r>
          <rPr>
            <b/>
            <sz val="8"/>
            <rFont val="Tahoma"/>
            <family val="0"/>
          </rPr>
          <t>BS Saini:</t>
        </r>
        <r>
          <rPr>
            <sz val="8"/>
            <rFont val="Tahoma"/>
            <family val="0"/>
          </rPr>
          <t xml:space="preserve">
Select your department's name from the pull-down list.</t>
        </r>
      </text>
    </comment>
    <comment ref="C5" authorId="0">
      <text>
        <r>
          <rPr>
            <b/>
            <sz val="8"/>
            <rFont val="Tahoma"/>
            <family val="0"/>
          </rPr>
          <t>BS Saini:</t>
        </r>
        <r>
          <rPr>
            <sz val="8"/>
            <rFont val="Tahoma"/>
            <family val="0"/>
          </rPr>
          <t xml:space="preserve">
Select your course / stream from the pull-down list.</t>
        </r>
      </text>
    </comment>
    <comment ref="A5" authorId="0">
      <text>
        <r>
          <rPr>
            <b/>
            <sz val="8"/>
            <rFont val="Tahoma"/>
            <family val="0"/>
          </rPr>
          <t>BS Saini:</t>
        </r>
        <r>
          <rPr>
            <sz val="8"/>
            <rFont val="Tahoma"/>
            <family val="0"/>
          </rPr>
          <t xml:space="preserve">
Select your centre of choice for the recruitment process</t>
        </r>
      </text>
    </comment>
    <comment ref="D5" authorId="0">
      <text>
        <r>
          <rPr>
            <b/>
            <sz val="8"/>
            <rFont val="Tahoma"/>
            <family val="0"/>
          </rPr>
          <t>Only pure numerical roll nos are accepted</t>
        </r>
      </text>
    </comment>
    <comment ref="F5" authorId="0">
      <text>
        <r>
          <rPr>
            <sz val="8"/>
            <rFont val="Tahoma"/>
            <family val="0"/>
          </rPr>
          <t xml:space="preserve">Enter "Y" for participation in placement activities. Enter "N" if you are providing the data, but do not want to participate in any of the campus recruitment processes.
</t>
        </r>
      </text>
    </comment>
    <comment ref="Z5" authorId="0">
      <text>
        <r>
          <rPr>
            <b/>
            <sz val="8"/>
            <rFont val="Tahoma"/>
            <family val="0"/>
          </rPr>
          <t>Provide your board, viz. CBSE, ICSE, PSEB etc.</t>
        </r>
      </text>
    </comment>
    <comment ref="CT5" authorId="0">
      <text>
        <r>
          <rPr>
            <b/>
            <sz val="8"/>
            <rFont val="Tahoma"/>
            <family val="0"/>
          </rPr>
          <t>Provide a functional e-mail id and make sure that it remains functional for at least 2 years hence.</t>
        </r>
      </text>
    </comment>
    <comment ref="AP5" authorId="0">
      <text>
        <r>
          <rPr>
            <b/>
            <sz val="8"/>
            <rFont val="Tahoma"/>
            <family val="0"/>
          </rPr>
          <t>For CGPA system, Max Marks = (Total Credits for the semester) x 10</t>
        </r>
      </text>
    </comment>
    <comment ref="AQ5" authorId="0">
      <text>
        <r>
          <rPr>
            <b/>
            <sz val="8"/>
            <rFont val="Tahoma"/>
            <family val="0"/>
          </rPr>
          <t>Specify the total marks obtained in corresponding semester; For CGPA system, enter "Semester's Grade Points" obtained. Do NOT enter CGPA of SGPA. Make sure that the value appearing under %age should be equal to SGPA x 10</t>
        </r>
      </text>
    </comment>
    <comment ref="V5" authorId="0">
      <text>
        <r>
          <rPr>
            <b/>
            <sz val="8"/>
            <rFont val="Tahoma"/>
            <family val="0"/>
          </rPr>
          <t>Enter the maximum marks including all optional subjects - as they appear on the Detailed Marks Sheet.</t>
        </r>
      </text>
    </comment>
    <comment ref="AS5" authorId="0">
      <text>
        <r>
          <rPr>
            <b/>
            <sz val="8"/>
            <rFont val="Tahoma"/>
            <family val="0"/>
          </rPr>
          <t>Specify the total backlogs you had in the semester.</t>
        </r>
      </text>
    </comment>
    <comment ref="AT5" authorId="0">
      <text>
        <r>
          <rPr>
            <b/>
            <sz val="8"/>
            <rFont val="Tahoma"/>
            <family val="0"/>
          </rPr>
          <t>Specify the count of backlogs for this semester, which are still pending.</t>
        </r>
      </text>
    </comment>
    <comment ref="AX5" authorId="0">
      <text>
        <r>
          <rPr>
            <b/>
            <sz val="8"/>
            <rFont val="Tahoma"/>
            <family val="0"/>
          </rPr>
          <t>Specify the total backlogs you had in the semester.</t>
        </r>
      </text>
    </comment>
    <comment ref="AY5" authorId="0">
      <text>
        <r>
          <rPr>
            <b/>
            <sz val="8"/>
            <rFont val="Tahoma"/>
            <family val="0"/>
          </rPr>
          <t>Specify the count of backlogs for this semester, which are still pending.</t>
        </r>
      </text>
    </comment>
    <comment ref="BC5" authorId="0">
      <text>
        <r>
          <rPr>
            <b/>
            <sz val="8"/>
            <rFont val="Tahoma"/>
            <family val="0"/>
          </rPr>
          <t>Specify the total backlogs you had in the semester.</t>
        </r>
      </text>
    </comment>
    <comment ref="BD5" authorId="0">
      <text>
        <r>
          <rPr>
            <b/>
            <sz val="8"/>
            <rFont val="Tahoma"/>
            <family val="0"/>
          </rPr>
          <t>Specify the count of backlogs for this semester, which are still pending.</t>
        </r>
      </text>
    </comment>
    <comment ref="BH5" authorId="0">
      <text>
        <r>
          <rPr>
            <b/>
            <sz val="8"/>
            <rFont val="Tahoma"/>
            <family val="0"/>
          </rPr>
          <t>Specify the total backlogs you had in the semester.</t>
        </r>
      </text>
    </comment>
    <comment ref="BI5" authorId="0">
      <text>
        <r>
          <rPr>
            <b/>
            <sz val="8"/>
            <rFont val="Tahoma"/>
            <family val="0"/>
          </rPr>
          <t>Specify the count of backlogs for this semester, which are still pending.</t>
        </r>
      </text>
    </comment>
    <comment ref="BM5" authorId="0">
      <text>
        <r>
          <rPr>
            <b/>
            <sz val="8"/>
            <rFont val="Tahoma"/>
            <family val="0"/>
          </rPr>
          <t>Specify the total backlogs you had in the semester.</t>
        </r>
      </text>
    </comment>
    <comment ref="BN5" authorId="0">
      <text>
        <r>
          <rPr>
            <b/>
            <sz val="8"/>
            <rFont val="Tahoma"/>
            <family val="0"/>
          </rPr>
          <t>Specify the count of backlogs for this semester, which are still pending.</t>
        </r>
      </text>
    </comment>
    <comment ref="BR5" authorId="0">
      <text>
        <r>
          <rPr>
            <b/>
            <sz val="8"/>
            <rFont val="Tahoma"/>
            <family val="0"/>
          </rPr>
          <t>Specify the total backlogs you had in the semester.</t>
        </r>
      </text>
    </comment>
    <comment ref="BS5" authorId="0">
      <text>
        <r>
          <rPr>
            <b/>
            <sz val="8"/>
            <rFont val="Tahoma"/>
            <family val="0"/>
          </rPr>
          <t>Specify the count of backlogs for this semester, which are still pending.</t>
        </r>
      </text>
    </comment>
    <comment ref="AU5" authorId="0">
      <text>
        <r>
          <rPr>
            <b/>
            <sz val="8"/>
            <rFont val="Tahoma"/>
            <family val="0"/>
          </rPr>
          <t>For CGPA system, Max Marks = (Total Credits for the semester) x 10</t>
        </r>
      </text>
    </comment>
    <comment ref="AV5" authorId="0">
      <text>
        <r>
          <rPr>
            <b/>
            <sz val="8"/>
            <rFont val="Tahoma"/>
            <family val="0"/>
          </rPr>
          <t>Specify the total marks obtained in corresponding semester; For CGPA system, enter "Semester's Grade Points" obtained. Do NOT enter CGPA of SGPA. Make sure that the value appearing under %age should be equal to SGPA x 10</t>
        </r>
      </text>
    </comment>
    <comment ref="AZ5" authorId="0">
      <text>
        <r>
          <rPr>
            <b/>
            <sz val="8"/>
            <rFont val="Tahoma"/>
            <family val="0"/>
          </rPr>
          <t>For CGPA system, Max Marks = (Total Credits for the semester) x 10</t>
        </r>
      </text>
    </comment>
    <comment ref="BA5" authorId="0">
      <text>
        <r>
          <rPr>
            <b/>
            <sz val="8"/>
            <rFont val="Tahoma"/>
            <family val="0"/>
          </rPr>
          <t>Specify the total marks obtained in corresponding semester; For CGPA system, enter "Semester's Grade Points" obtained. Do NOT enter CGPA of SGPA. Make sure that the value appearing under %age should be equal to SGPA x 10</t>
        </r>
      </text>
    </comment>
    <comment ref="BE5" authorId="0">
      <text>
        <r>
          <rPr>
            <b/>
            <sz val="8"/>
            <rFont val="Tahoma"/>
            <family val="0"/>
          </rPr>
          <t>For CGPA system, Max Marks = (Total Credits for the semester) x 10</t>
        </r>
      </text>
    </comment>
    <comment ref="BF5" authorId="0">
      <text>
        <r>
          <rPr>
            <b/>
            <sz val="8"/>
            <rFont val="Tahoma"/>
            <family val="0"/>
          </rPr>
          <t>Specify the total marks obtained in corresponding semester; For CGPA system, enter "Semester's Grade Points" obtained. Do NOT enter CGPA of SGPA. Make sure that the value appearing under %age should be equal to SGPA x 10</t>
        </r>
      </text>
    </comment>
    <comment ref="BJ5" authorId="0">
      <text>
        <r>
          <rPr>
            <b/>
            <sz val="8"/>
            <rFont val="Tahoma"/>
            <family val="0"/>
          </rPr>
          <t>For CGPA system, Max Marks = (Total Credits for the semester) x 10</t>
        </r>
      </text>
    </comment>
    <comment ref="BK5" authorId="0">
      <text>
        <r>
          <rPr>
            <b/>
            <sz val="8"/>
            <rFont val="Tahoma"/>
            <family val="0"/>
          </rPr>
          <t>Specify the total marks obtained in corresponding semester; For CGPA system, enter "Semester's Grade Points" obtained. Do NOT enter CGPA of SGPA. Make sure that the value appearing under %age should be equal to SGPA x 10</t>
        </r>
      </text>
    </comment>
    <comment ref="BO5" authorId="0">
      <text>
        <r>
          <rPr>
            <b/>
            <sz val="8"/>
            <rFont val="Tahoma"/>
            <family val="0"/>
          </rPr>
          <t>For CGPA system, Max Marks = (Total Credits for the semester) x 10</t>
        </r>
      </text>
    </comment>
    <comment ref="BP5" authorId="0">
      <text>
        <r>
          <rPr>
            <b/>
            <sz val="8"/>
            <rFont val="Tahoma"/>
            <family val="0"/>
          </rPr>
          <t>Specify the total marks obtained in corresponding semester; For CGPA system, enter "Semester's Grade Points" obtained. Do NOT enter CGPA of SGPA. Make sure that the value appearing under %age should be equal to SGPA x 10</t>
        </r>
      </text>
    </comment>
    <comment ref="BT5" authorId="0">
      <text>
        <r>
          <rPr>
            <b/>
            <sz val="8"/>
            <rFont val="Tahoma"/>
            <family val="0"/>
          </rPr>
          <t>For CGPA system, Max Marks = (Total Credits for the semester) x 10</t>
        </r>
      </text>
    </comment>
    <comment ref="BU5" authorId="0">
      <text>
        <r>
          <rPr>
            <b/>
            <sz val="8"/>
            <rFont val="Tahoma"/>
            <family val="0"/>
          </rPr>
          <t>Specify the total marks obtained in corresponding semester; For CGPA system, enter "Semester's Grade Points" obtained. Do NOT enter CGPA of SGPA. Make sure that the value appearing under %age should be equal to SGPA x 10</t>
        </r>
      </text>
    </comment>
    <comment ref="E5" authorId="0">
      <text>
        <r>
          <rPr>
            <sz val="8"/>
            <rFont val="Tahoma"/>
            <family val="2"/>
          </rPr>
          <t>Enter your University Registration Number in the format:
PU(P)2009-617 etc.</t>
        </r>
      </text>
    </comment>
    <comment ref="T5" authorId="0">
      <text>
        <r>
          <rPr>
            <sz val="8"/>
            <rFont val="Tahoma"/>
            <family val="2"/>
          </rPr>
          <t>Enter the total maximum marks for compulsory subjects.</t>
        </r>
      </text>
    </comment>
    <comment ref="I5" authorId="0">
      <text>
        <r>
          <rPr>
            <b/>
            <sz val="8"/>
            <rFont val="Tahoma"/>
            <family val="0"/>
          </rPr>
          <t>Enter your first name here.</t>
        </r>
      </text>
    </comment>
    <comment ref="J5" authorId="0">
      <text>
        <r>
          <rPr>
            <b/>
            <sz val="8"/>
            <rFont val="Tahoma"/>
            <family val="0"/>
          </rPr>
          <t>Enter your middle-name (if any) here.</t>
        </r>
      </text>
    </comment>
    <comment ref="K5" authorId="0">
      <text>
        <r>
          <rPr>
            <b/>
            <sz val="8"/>
            <rFont val="Tahoma"/>
            <family val="0"/>
          </rPr>
          <t>Enter your surname (if any)</t>
        </r>
      </text>
    </comment>
    <comment ref="BW5" authorId="0">
      <text>
        <r>
          <rPr>
            <b/>
            <sz val="8"/>
            <rFont val="Tahoma"/>
            <family val="0"/>
          </rPr>
          <t>Specify the total backlogs you had in the semester.</t>
        </r>
      </text>
    </comment>
    <comment ref="BX5" authorId="0">
      <text>
        <r>
          <rPr>
            <b/>
            <sz val="8"/>
            <rFont val="Tahoma"/>
            <family val="0"/>
          </rPr>
          <t>Specify the count of backlogs for this semester, which are still pending.</t>
        </r>
      </text>
    </comment>
    <comment ref="BY5" authorId="0">
      <text>
        <r>
          <rPr>
            <b/>
            <sz val="8"/>
            <rFont val="Tahoma"/>
            <family val="0"/>
          </rPr>
          <t>For CGPA system, Max Marks = (Total Credits for the semester) x 10</t>
        </r>
      </text>
    </comment>
    <comment ref="BZ5" authorId="0">
      <text>
        <r>
          <rPr>
            <b/>
            <sz val="8"/>
            <rFont val="Tahoma"/>
            <family val="0"/>
          </rPr>
          <t>Specify the total marks obtained in corresponding semester; For CGPA system, enter "Semester's Grade Points" obtained. Do NOT enter CGPA of SGPA. Make sure that the value appearing under %age should be equal to SGPA x 10</t>
        </r>
      </text>
    </comment>
    <comment ref="CB5" authorId="0">
      <text>
        <r>
          <rPr>
            <b/>
            <sz val="8"/>
            <rFont val="Tahoma"/>
            <family val="0"/>
          </rPr>
          <t>Specify the total backlogs you had in the semester.</t>
        </r>
      </text>
    </comment>
    <comment ref="CC5" authorId="0">
      <text>
        <r>
          <rPr>
            <b/>
            <sz val="8"/>
            <rFont val="Tahoma"/>
            <family val="0"/>
          </rPr>
          <t>Specify the count of backlogs for this semester, which are still pending.</t>
        </r>
      </text>
    </comment>
  </commentList>
</comments>
</file>

<file path=xl/sharedStrings.xml><?xml version="1.0" encoding="utf-8"?>
<sst xmlns="http://schemas.openxmlformats.org/spreadsheetml/2006/main" count="326" uniqueCount="162">
  <si>
    <t>MCA</t>
  </si>
  <si>
    <t>PURCITM</t>
  </si>
  <si>
    <t>Maur</t>
  </si>
  <si>
    <t>YCOE</t>
  </si>
  <si>
    <t>Dept</t>
  </si>
  <si>
    <t>Stream &amp; Branch</t>
  </si>
  <si>
    <t>Univ. Reg No.</t>
  </si>
  <si>
    <t>Gender</t>
  </si>
  <si>
    <t>NAME</t>
  </si>
  <si>
    <t>FATHER'S NAME</t>
  </si>
  <si>
    <t>DOB</t>
  </si>
  <si>
    <t>1st Sem</t>
  </si>
  <si>
    <t>2nd Sem</t>
  </si>
  <si>
    <t>3rd Sem</t>
  </si>
  <si>
    <t>4th Sem</t>
  </si>
  <si>
    <t>5th Sem</t>
  </si>
  <si>
    <t>6th Sem</t>
  </si>
  <si>
    <t>7th Sem</t>
  </si>
  <si>
    <t>ADDRESS</t>
  </si>
  <si>
    <t>CoE-RP</t>
  </si>
  <si>
    <t>Y</t>
  </si>
  <si>
    <t>N</t>
  </si>
  <si>
    <t>NOTE:</t>
  </si>
  <si>
    <t>Rename the file as your Roll No.XLS (For Example, a student having roll no. 10908005 should name the file as 10908005.XLS) and send to your faculty coordinator.</t>
  </si>
  <si>
    <t>MAKE SURE TO SUBMIT YOUR RESPONSE WITHIN STIPULATED TIME-FRAME</t>
  </si>
  <si>
    <t>Do NOT change any data formats or name(s) of sheet(s). Do NOT insert/delete rows/columns or alter structure of this workbook in any manner</t>
  </si>
  <si>
    <t>M</t>
  </si>
  <si>
    <t>F</t>
  </si>
  <si>
    <t>10th Board</t>
  </si>
  <si>
    <t>10th %</t>
  </si>
  <si>
    <t>Gap (Years)</t>
  </si>
  <si>
    <t>Roll No.</t>
  </si>
  <si>
    <t>Centre Choice</t>
  </si>
  <si>
    <t>Chandigarh</t>
  </si>
  <si>
    <t>Delhi</t>
  </si>
  <si>
    <t>The file should be saved in MS Office 2003 or older version only (i.e. in XLS format and not in XLSX or XLST etc.)</t>
  </si>
  <si>
    <t>*</t>
  </si>
  <si>
    <t>B. Tech. (Mech Engg)</t>
  </si>
  <si>
    <t>B. Tech. (Comp Engg)</t>
  </si>
  <si>
    <t>B. Tech. (Elec Engg)</t>
  </si>
  <si>
    <t>B. Tech. (Civil Engg)</t>
  </si>
  <si>
    <t>dd</t>
  </si>
  <si>
    <t>mm</t>
  </si>
  <si>
    <t>yyyy</t>
  </si>
  <si>
    <t>Participating (Y/N)</t>
  </si>
  <si>
    <t>Residence</t>
  </si>
  <si>
    <t>Hosteller</t>
  </si>
  <si>
    <t>Local</t>
  </si>
  <si>
    <t>Commuter from other station</t>
  </si>
  <si>
    <t>Middle Name</t>
  </si>
  <si>
    <t>Surname</t>
  </si>
  <si>
    <t>10th</t>
  </si>
  <si>
    <t>Marks Obtd</t>
  </si>
  <si>
    <t>Max. Marks</t>
  </si>
  <si>
    <t>YoP</t>
  </si>
  <si>
    <t>12th</t>
  </si>
  <si>
    <t>12th %</t>
  </si>
  <si>
    <t>Diploma</t>
  </si>
  <si>
    <t>Dip. %</t>
  </si>
  <si>
    <t>Dip. YoP</t>
  </si>
  <si>
    <t>Grad.</t>
  </si>
  <si>
    <t>Grad YoP</t>
  </si>
  <si>
    <t>Degree</t>
  </si>
  <si>
    <t>Subject Combination</t>
  </si>
  <si>
    <t>CGPA / Percentage</t>
  </si>
  <si>
    <t>% age</t>
  </si>
  <si>
    <t>Evaluation Sys.</t>
  </si>
  <si>
    <t>CGPA</t>
  </si>
  <si>
    <t>Percentage</t>
  </si>
  <si>
    <t>Evaluation System</t>
  </si>
  <si>
    <t>Max Marks</t>
  </si>
  <si>
    <t>Marks Obtd.</t>
  </si>
  <si>
    <t>SEMESTER-WISE RECORD OF CURRENT DEGREE PROGRAMME</t>
  </si>
  <si>
    <t>MM</t>
  </si>
  <si>
    <t>Obtd</t>
  </si>
  <si>
    <t>%age</t>
  </si>
  <si>
    <t>Backlogs</t>
  </si>
  <si>
    <t>Pending</t>
  </si>
  <si>
    <t>Curent %</t>
  </si>
  <si>
    <t>Total Denom.</t>
  </si>
  <si>
    <t>Total Numerator</t>
  </si>
  <si>
    <t>Total Backlogs</t>
  </si>
  <si>
    <t>Pending Sems</t>
  </si>
  <si>
    <t>SUMMARY RECORD OF GRADUATION - TO BE FILLED BY PG STUDENTS ONLY</t>
  </si>
  <si>
    <t>Sems with</t>
  </si>
  <si>
    <t>GAP-1</t>
  </si>
  <si>
    <t>GAP-2</t>
  </si>
  <si>
    <t>GAP-3</t>
  </si>
  <si>
    <t>GAP-Total</t>
  </si>
  <si>
    <t>(Pending)</t>
  </si>
  <si>
    <t>10-12/Dip</t>
  </si>
  <si>
    <t>12-Grad</t>
  </si>
  <si>
    <t>Grad-Curr</t>
  </si>
  <si>
    <t>(if any)</t>
  </si>
  <si>
    <t>DOMICILE</t>
  </si>
  <si>
    <t>CONTACT</t>
  </si>
  <si>
    <t>(Student)</t>
  </si>
  <si>
    <t>(Parent)</t>
  </si>
  <si>
    <t>e-Mail id</t>
  </si>
  <si>
    <t>Domicile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</si>
  <si>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</si>
  <si>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</si>
  <si>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</si>
  <si>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</si>
  <si>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</si>
  <si>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</si>
  <si>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</si>
  <si>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</si>
  <si>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</si>
  <si>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</si>
  <si>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</si>
  <si>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</si>
  <si>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</si>
  <si>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</si>
  <si>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</si>
  <si>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</si>
  <si>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</si>
  <si>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</si>
  <si>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</si>
  <si>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</si>
  <si>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</si>
  <si>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</si>
  <si>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</si>
  <si>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</si>
  <si>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</si>
  <si>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</si>
  <si>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</si>
  <si>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Andaman and Nicobar Islands</t>
  </si>
  <si>
    <t>Dadra and Nagar Haveli</t>
  </si>
  <si>
    <t>Daman and Diu</t>
  </si>
  <si>
    <t>Lakshadweep</t>
  </si>
  <si>
    <t>Puducherry</t>
  </si>
  <si>
    <t>(State / UT)</t>
  </si>
  <si>
    <t>Mandatory (*)&gt;</t>
  </si>
  <si>
    <t>First Name</t>
  </si>
  <si>
    <t>Electronics Engg. Dept.</t>
  </si>
  <si>
    <t>Computer Engg. Dept.</t>
  </si>
  <si>
    <t>Dept. of Computer Science</t>
  </si>
  <si>
    <t>Civil Engg. Dept.</t>
  </si>
  <si>
    <t>Mechanical Engg. Dept.</t>
  </si>
  <si>
    <t>M. Tech. (Comp Engg)</t>
  </si>
  <si>
    <t>M. Tech. (Elec Engg)</t>
  </si>
  <si>
    <t>M. Tech. (Mech Engg)</t>
  </si>
  <si>
    <t>M. Tech. (Civil Engg)</t>
  </si>
  <si>
    <t>M. Tech. (Comp. Sc.)</t>
  </si>
  <si>
    <t>M. Tech. (ICT)</t>
  </si>
  <si>
    <t>DEPARTMENT</t>
  </si>
  <si>
    <t>(If Any)</t>
  </si>
  <si>
    <t>Description for Gap Year</t>
  </si>
  <si>
    <t>In case the sheet is not updating automatically, press F9 to update.</t>
  </si>
  <si>
    <t>Ralla</t>
  </si>
  <si>
    <t>Mandatory Semesters</t>
  </si>
  <si>
    <t>For help on individual fields, place your mouse cursor near top right corner of the cell.</t>
  </si>
  <si>
    <t>10th (Incl. All Optionals)</t>
  </si>
  <si>
    <t>DATE</t>
  </si>
  <si>
    <t>OF</t>
  </si>
  <si>
    <t>BIRTH</t>
  </si>
  <si>
    <t>Manipur</t>
  </si>
  <si>
    <t>8th Sem</t>
  </si>
  <si>
    <t>FILE RELEASE DATE: 2014-01-06</t>
  </si>
  <si>
    <t>SCHOLASTIC RECORDS WORKBOOK FOR PASSED-OUT STUDENTS</t>
  </si>
  <si>
    <t>Univ. College of Engg.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</si>
</sst>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;@"/>
    <numFmt numFmtId="165" formatCode="[$-C04]d\ mmmm\,\ yyyy;@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22" borderId="11" xfId="0" applyFont="1" applyFill="1" applyBorder="1" applyAlignment="1" applyProtection="1">
      <alignment horizontal="left"/>
      <protection/>
    </xf>
    <xf numFmtId="0" fontId="0" fillId="22" borderId="12" xfId="0" applyFill="1" applyBorder="1" applyAlignment="1" applyProtection="1">
      <alignment horizontal="center"/>
      <protection/>
    </xf>
    <xf numFmtId="0" fontId="0" fillId="22" borderId="13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2" borderId="0" xfId="0" applyFill="1" applyBorder="1" applyAlignment="1" applyProtection="1">
      <alignment horizontal="center"/>
      <protection/>
    </xf>
    <xf numFmtId="0" fontId="1" fillId="24" borderId="11" xfId="0" applyFont="1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/>
    </xf>
    <xf numFmtId="0" fontId="0" fillId="24" borderId="13" xfId="0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26" fillId="0" borderId="0" xfId="0" applyFont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26" fillId="24" borderId="0" xfId="0" applyFont="1" applyFill="1" applyAlignment="1" applyProtection="1">
      <alignment horizontal="center" vertical="center"/>
      <protection/>
    </xf>
    <xf numFmtId="0" fontId="26" fillId="22" borderId="11" xfId="0" applyFont="1" applyFill="1" applyBorder="1" applyAlignment="1" applyProtection="1">
      <alignment horizontal="center" vertical="center"/>
      <protection/>
    </xf>
    <xf numFmtId="0" fontId="26" fillId="22" borderId="10" xfId="0" applyFont="1" applyFill="1" applyBorder="1" applyAlignment="1" applyProtection="1">
      <alignment horizontal="center" vertical="center"/>
      <protection/>
    </xf>
    <xf numFmtId="0" fontId="26" fillId="22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1" fontId="1" fillId="21" borderId="10" xfId="0" applyNumberFormat="1" applyFont="1" applyFill="1" applyBorder="1" applyAlignment="1" applyProtection="1">
      <alignment horizontal="center" vertical="center"/>
      <protection/>
    </xf>
    <xf numFmtId="2" fontId="1" fillId="21" borderId="10" xfId="0" applyNumberFormat="1" applyFont="1" applyFill="1" applyBorder="1" applyAlignment="1" applyProtection="1">
      <alignment horizontal="center" vertical="center"/>
      <protection/>
    </xf>
    <xf numFmtId="2" fontId="1" fillId="4" borderId="10" xfId="0" applyNumberFormat="1" applyFont="1" applyFill="1" applyBorder="1" applyAlignment="1" applyProtection="1">
      <alignment horizontal="left" vertical="center"/>
      <protection/>
    </xf>
    <xf numFmtId="1" fontId="1" fillId="4" borderId="10" xfId="0" applyNumberFormat="1" applyFont="1" applyFill="1" applyBorder="1" applyAlignment="1" applyProtection="1">
      <alignment horizontal="center" vertical="center"/>
      <protection/>
    </xf>
    <xf numFmtId="1" fontId="1" fillId="20" borderId="10" xfId="0" applyNumberFormat="1" applyFont="1" applyFill="1" applyBorder="1" applyAlignment="1" applyProtection="1">
      <alignment horizontal="left" vertical="center"/>
      <protection/>
    </xf>
    <xf numFmtId="1" fontId="24" fillId="26" borderId="10" xfId="0" applyNumberFormat="1" applyFont="1" applyFill="1" applyBorder="1" applyAlignment="1" applyProtection="1">
      <alignment horizontal="center" vertical="center"/>
      <protection/>
    </xf>
    <xf numFmtId="2" fontId="1" fillId="26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1" fontId="0" fillId="21" borderId="10" xfId="0" applyNumberForma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vertical="center"/>
      <protection/>
    </xf>
    <xf numFmtId="0" fontId="0" fillId="21" borderId="10" xfId="0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left"/>
      <protection/>
    </xf>
    <xf numFmtId="1" fontId="0" fillId="4" borderId="10" xfId="0" applyNumberFormat="1" applyFill="1" applyBorder="1" applyAlignment="1" applyProtection="1">
      <alignment horizontal="center"/>
      <protection/>
    </xf>
    <xf numFmtId="1" fontId="0" fillId="20" borderId="10" xfId="0" applyNumberFormat="1" applyFill="1" applyBorder="1" applyAlignment="1" applyProtection="1">
      <alignment horizontal="left"/>
      <protection/>
    </xf>
    <xf numFmtId="1" fontId="23" fillId="26" borderId="10" xfId="0" applyNumberFormat="1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/>
      <protection/>
    </xf>
    <xf numFmtId="0" fontId="23" fillId="27" borderId="10" xfId="0" applyFont="1" applyFill="1" applyBorder="1" applyAlignment="1" applyProtection="1">
      <alignment horizontal="left" vertical="center"/>
      <protection/>
    </xf>
    <xf numFmtId="165" fontId="23" fillId="27" borderId="10" xfId="0" applyNumberFormat="1" applyFont="1" applyFill="1" applyBorder="1" applyAlignment="1" applyProtection="1">
      <alignment horizontal="center" vertical="center"/>
      <protection/>
    </xf>
    <xf numFmtId="2" fontId="23" fillId="27" borderId="10" xfId="0" applyNumberFormat="1" applyFont="1" applyFill="1" applyBorder="1" applyAlignment="1" applyProtection="1">
      <alignment horizontal="center" vertical="center"/>
      <protection/>
    </xf>
    <xf numFmtId="2" fontId="23" fillId="27" borderId="10" xfId="0" applyNumberFormat="1" applyFont="1" applyFill="1" applyBorder="1" applyAlignment="1" applyProtection="1">
      <alignment vertical="center"/>
      <protection/>
    </xf>
    <xf numFmtId="1" fontId="23" fillId="28" borderId="10" xfId="0" applyNumberFormat="1" applyFont="1" applyFill="1" applyBorder="1" applyAlignment="1" applyProtection="1">
      <alignment horizontal="center" vertical="center"/>
      <protection/>
    </xf>
    <xf numFmtId="1" fontId="23" fillId="27" borderId="10" xfId="0" applyNumberFormat="1" applyFont="1" applyFill="1" applyBorder="1" applyAlignment="1" applyProtection="1">
      <alignment horizontal="center" vertical="center"/>
      <protection/>
    </xf>
    <xf numFmtId="1" fontId="23" fillId="29" borderId="10" xfId="0" applyNumberFormat="1" applyFont="1" applyFill="1" applyBorder="1" applyAlignment="1" applyProtection="1">
      <alignment horizontal="center" vertical="center"/>
      <protection/>
    </xf>
    <xf numFmtId="2" fontId="23" fillId="28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1" fontId="0" fillId="0" borderId="10" xfId="0" applyNumberForma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20" borderId="0" xfId="0" applyFill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/>
      <protection/>
    </xf>
    <xf numFmtId="0" fontId="1" fillId="20" borderId="10" xfId="0" applyNumberFormat="1" applyFont="1" applyFill="1" applyBorder="1" applyAlignment="1" applyProtection="1">
      <alignment horizontal="left" vertical="center"/>
      <protection/>
    </xf>
    <xf numFmtId="1" fontId="1" fillId="20" borderId="0" xfId="0" applyNumberFormat="1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 applyProtection="1">
      <alignment horizontal="center"/>
      <protection/>
    </xf>
    <xf numFmtId="0" fontId="1" fillId="20" borderId="13" xfId="0" applyFont="1" applyFill="1" applyBorder="1" applyAlignment="1" applyProtection="1">
      <alignment horizontal="center"/>
      <protection/>
    </xf>
    <xf numFmtId="1" fontId="1" fillId="20" borderId="10" xfId="0" applyNumberFormat="1" applyFont="1" applyFill="1" applyBorder="1" applyAlignment="1" applyProtection="1">
      <alignment horizontal="center" vertical="center"/>
      <protection/>
    </xf>
    <xf numFmtId="0" fontId="0" fillId="30" borderId="0" xfId="0" applyFill="1" applyAlignment="1" applyProtection="1">
      <alignment horizontal="center"/>
      <protection/>
    </xf>
    <xf numFmtId="0" fontId="1" fillId="30" borderId="11" xfId="0" applyFont="1" applyFill="1" applyBorder="1" applyAlignment="1" applyProtection="1">
      <alignment horizontal="center"/>
      <protection/>
    </xf>
    <xf numFmtId="164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0" xfId="0" applyFill="1" applyAlignment="1" applyProtection="1">
      <alignment/>
      <protection/>
    </xf>
    <xf numFmtId="0" fontId="1" fillId="30" borderId="10" xfId="0" applyFont="1" applyFill="1" applyBorder="1" applyAlignment="1" applyProtection="1">
      <alignment/>
      <protection/>
    </xf>
    <xf numFmtId="0" fontId="1" fillId="30" borderId="10" xfId="0" applyFont="1" applyFill="1" applyBorder="1" applyAlignment="1" applyProtection="1">
      <alignment horizontal="center"/>
      <protection/>
    </xf>
    <xf numFmtId="0" fontId="0" fillId="30" borderId="10" xfId="0" applyFill="1" applyBorder="1" applyAlignment="1" applyProtection="1">
      <alignment horizontal="center"/>
      <protection/>
    </xf>
    <xf numFmtId="0" fontId="0" fillId="20" borderId="10" xfId="0" applyFill="1" applyBorder="1" applyAlignment="1" applyProtection="1">
      <alignment/>
      <protection/>
    </xf>
    <xf numFmtId="0" fontId="1" fillId="21" borderId="10" xfId="0" applyFont="1" applyFill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horizontal="center"/>
      <protection/>
    </xf>
    <xf numFmtId="0" fontId="1" fillId="21" borderId="12" xfId="0" applyFont="1" applyFill="1" applyBorder="1" applyAlignment="1" applyProtection="1">
      <alignment horizontal="center"/>
      <protection/>
    </xf>
    <xf numFmtId="0" fontId="1" fillId="21" borderId="13" xfId="0" applyFont="1" applyFill="1" applyBorder="1" applyAlignment="1" applyProtection="1">
      <alignment horizontal="center"/>
      <protection/>
    </xf>
    <xf numFmtId="0" fontId="24" fillId="28" borderId="11" xfId="0" applyFont="1" applyFill="1" applyBorder="1" applyAlignment="1" applyProtection="1">
      <alignment/>
      <protection/>
    </xf>
    <xf numFmtId="0" fontId="23" fillId="28" borderId="12" xfId="0" applyFont="1" applyFill="1" applyBorder="1" applyAlignment="1" applyProtection="1">
      <alignment/>
      <protection/>
    </xf>
    <xf numFmtId="0" fontId="23" fillId="28" borderId="13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  <color indexed="17"/>
      </font>
    </dxf>
    <dxf>
      <font>
        <color indexed="9"/>
      </font>
    </dxf>
    <dxf>
      <fill>
        <patternFill>
          <bgColor rgb="FF9933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008000"/>
        </patternFill>
      </fill>
      <border/>
    </dxf>
    <dxf>
      <fill>
        <patternFill>
          <bgColor rgb="FF80000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" sqref="C5"/>
    </sheetView>
  </sheetViews>
  <sheetFormatPr defaultColWidth="9.140625" defaultRowHeight="12.75"/>
  <cols>
    <col min="1" max="1" width="15.7109375" style="4" customWidth="1"/>
    <col min="2" max="2" width="21.7109375" style="4" customWidth="1"/>
    <col min="3" max="3" width="20.140625" style="4" customWidth="1"/>
    <col min="4" max="4" width="12.28125" style="4" customWidth="1"/>
    <col min="5" max="5" width="18.140625" style="4" bestFit="1" customWidth="1"/>
    <col min="6" max="6" width="17.57421875" style="4" bestFit="1" customWidth="1"/>
    <col min="7" max="7" width="7.7109375" style="4" customWidth="1"/>
    <col min="8" max="8" width="10.421875" style="4" bestFit="1" customWidth="1"/>
    <col min="9" max="9" width="10.28125" style="4" bestFit="1" customWidth="1"/>
    <col min="10" max="11" width="13.140625" style="4" bestFit="1" customWidth="1"/>
    <col min="12" max="12" width="9.28125" style="4" customWidth="1"/>
    <col min="13" max="13" width="17.140625" style="4" customWidth="1"/>
    <col min="14" max="14" width="16.00390625" style="4" bestFit="1" customWidth="1"/>
    <col min="15" max="17" width="7.57421875" style="4" customWidth="1"/>
    <col min="18" max="18" width="18.421875" style="4" customWidth="1"/>
    <col min="19" max="19" width="10.140625" style="4" customWidth="1"/>
    <col min="20" max="20" width="11.421875" style="4" bestFit="1" customWidth="1"/>
    <col min="21" max="21" width="11.140625" style="4" bestFit="1" customWidth="1"/>
    <col min="22" max="22" width="12.8515625" style="4" customWidth="1"/>
    <col min="23" max="23" width="11.140625" style="4" bestFit="1" customWidth="1"/>
    <col min="24" max="24" width="9.140625" style="4" customWidth="1"/>
    <col min="25" max="25" width="9.140625" style="16" customWidth="1"/>
    <col min="26" max="26" width="10.7109375" style="4" bestFit="1" customWidth="1"/>
    <col min="27" max="28" width="10.7109375" style="4" customWidth="1"/>
    <col min="29" max="29" width="10.00390625" style="4" customWidth="1"/>
    <col min="30" max="30" width="8.7109375" style="4" customWidth="1"/>
    <col min="31" max="32" width="10.7109375" style="4" bestFit="1" customWidth="1"/>
    <col min="33" max="34" width="9.00390625" style="4" customWidth="1"/>
    <col min="35" max="36" width="12.140625" style="4" customWidth="1"/>
    <col min="37" max="37" width="17.7109375" style="4" bestFit="1" customWidth="1"/>
    <col min="38" max="41" width="12.140625" style="4" customWidth="1"/>
    <col min="42" max="42" width="8.140625" style="8" bestFit="1" customWidth="1"/>
    <col min="43" max="43" width="9.00390625" style="8" bestFit="1" customWidth="1"/>
    <col min="44" max="44" width="8.57421875" style="8" bestFit="1" customWidth="1"/>
    <col min="45" max="48" width="8.421875" style="8" bestFit="1" customWidth="1"/>
    <col min="49" max="72" width="8.421875" style="8" customWidth="1"/>
    <col min="73" max="74" width="8.421875" style="8" bestFit="1" customWidth="1"/>
    <col min="75" max="81" width="8.421875" style="8" customWidth="1"/>
    <col min="82" max="82" width="15.7109375" style="8" bestFit="1" customWidth="1"/>
    <col min="83" max="83" width="15.7109375" style="8" customWidth="1"/>
    <col min="84" max="84" width="13.421875" style="8" bestFit="1" customWidth="1"/>
    <col min="85" max="85" width="13.28125" style="8" bestFit="1" customWidth="1"/>
    <col min="86" max="86" width="15.140625" style="8" bestFit="1" customWidth="1"/>
    <col min="87" max="89" width="16.8515625" style="8" hidden="1" customWidth="1"/>
    <col min="90" max="92" width="16.8515625" style="4" hidden="1" customWidth="1"/>
    <col min="93" max="93" width="23.57421875" style="4" bestFit="1" customWidth="1"/>
    <col min="94" max="97" width="16.8515625" style="4" customWidth="1"/>
    <col min="98" max="98" width="24.28125" style="4" customWidth="1"/>
    <col min="99" max="99" width="16.8515625" style="4" customWidth="1"/>
    <col min="100" max="100" width="9.140625" style="4" customWidth="1"/>
    <col min="101" max="101" width="20.00390625" style="4" customWidth="1"/>
    <col min="102" max="103" width="21.00390625" style="4" customWidth="1"/>
    <col min="104" max="104" width="16.57421875" style="4" customWidth="1"/>
    <col min="105" max="105" width="14.8515625" style="4" customWidth="1"/>
    <col min="106" max="16384" width="9.140625" style="4" customWidth="1"/>
  </cols>
  <sheetData>
    <row r="1" spans="1:86" ht="12.75">
      <c r="A1" s="15" t="str">
        <f>IF(SUM(A6:CT6)=0,"Information complete",CONCATENATE("Warning: ",SUM(A6:CT6)," mandatory fields pending"))</f>
        <v>Warning: 25 mandatory fields pending</v>
      </c>
      <c r="AI1" s="18" t="s">
        <v>83</v>
      </c>
      <c r="AJ1" s="19"/>
      <c r="AK1" s="19"/>
      <c r="AL1" s="19"/>
      <c r="AM1" s="19"/>
      <c r="AN1" s="19"/>
      <c r="AO1" s="20"/>
      <c r="AP1" s="5" t="s">
        <v>72</v>
      </c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7"/>
      <c r="BW1" s="7"/>
      <c r="BX1" s="7"/>
      <c r="BY1" s="7"/>
      <c r="BZ1" s="7"/>
      <c r="CA1" s="7"/>
      <c r="CB1" s="7"/>
      <c r="CC1" s="7"/>
      <c r="CD1" s="17"/>
      <c r="CE1" s="17"/>
      <c r="CF1" s="17"/>
      <c r="CG1" s="17"/>
      <c r="CH1" s="17"/>
    </row>
    <row r="2" spans="1:103" ht="12.75" customHeight="1">
      <c r="A2" s="8" t="s">
        <v>133</v>
      </c>
      <c r="B2" s="26" t="s">
        <v>36</v>
      </c>
      <c r="C2" s="26" t="s">
        <v>36</v>
      </c>
      <c r="D2" s="26" t="s">
        <v>36</v>
      </c>
      <c r="E2" s="26" t="s">
        <v>36</v>
      </c>
      <c r="F2" s="26" t="s">
        <v>36</v>
      </c>
      <c r="G2" s="26" t="s">
        <v>36</v>
      </c>
      <c r="H2" s="26" t="s">
        <v>36</v>
      </c>
      <c r="I2" s="26" t="s">
        <v>36</v>
      </c>
      <c r="J2" s="26"/>
      <c r="K2" s="26"/>
      <c r="L2" s="26"/>
      <c r="M2" s="26" t="s">
        <v>36</v>
      </c>
      <c r="N2" s="26" t="s">
        <v>36</v>
      </c>
      <c r="O2" s="26" t="s">
        <v>36</v>
      </c>
      <c r="P2" s="26" t="s">
        <v>36</v>
      </c>
      <c r="Q2" s="26" t="s">
        <v>36</v>
      </c>
      <c r="R2" s="26"/>
      <c r="S2" s="26"/>
      <c r="T2" s="26" t="s">
        <v>36</v>
      </c>
      <c r="U2" s="26" t="s">
        <v>36</v>
      </c>
      <c r="V2" s="26" t="s">
        <v>36</v>
      </c>
      <c r="W2" s="26" t="s">
        <v>36</v>
      </c>
      <c r="X2" s="26" t="s">
        <v>36</v>
      </c>
      <c r="Y2" s="27" t="s">
        <v>36</v>
      </c>
      <c r="Z2" s="26" t="s">
        <v>36</v>
      </c>
      <c r="AA2" s="26"/>
      <c r="AB2" s="26"/>
      <c r="AC2" s="26"/>
      <c r="AD2" s="26"/>
      <c r="AE2" s="26"/>
      <c r="AF2" s="26"/>
      <c r="AG2" s="26"/>
      <c r="AH2" s="26"/>
      <c r="AI2" s="28"/>
      <c r="AJ2" s="28"/>
      <c r="AK2" s="28"/>
      <c r="AL2" s="28"/>
      <c r="AM2" s="28"/>
      <c r="AN2" s="28"/>
      <c r="AO2" s="28"/>
      <c r="AP2" s="29" t="s">
        <v>36</v>
      </c>
      <c r="AQ2" s="29" t="s">
        <v>36</v>
      </c>
      <c r="AR2" s="29" t="s">
        <v>36</v>
      </c>
      <c r="AS2" s="29" t="s">
        <v>36</v>
      </c>
      <c r="AT2" s="29" t="s">
        <v>36</v>
      </c>
      <c r="AU2" s="29">
        <f>IF($DG3&gt;1,"*","")</f>
      </c>
      <c r="AV2" s="29">
        <f>IF($DG3&gt;1,"*","")</f>
      </c>
      <c r="AW2" s="29">
        <f>IF($DG3&gt;1,"*","")</f>
      </c>
      <c r="AX2" s="29">
        <f>IF($DG3&gt;1,"*","")</f>
      </c>
      <c r="AY2" s="29">
        <f>IF($DG3&gt;1,"*","")</f>
      </c>
      <c r="AZ2" s="29">
        <f>IF($DG3&gt;2,"*","")</f>
      </c>
      <c r="BA2" s="29">
        <f>IF($DG3&gt;2,"*","")</f>
      </c>
      <c r="BB2" s="29">
        <f>IF($DG3&gt;2,"*","")</f>
      </c>
      <c r="BC2" s="29">
        <f>IF($DG3&gt;2,"*","")</f>
      </c>
      <c r="BD2" s="29">
        <f>IF($DG3&gt;2,"*","")</f>
      </c>
      <c r="BE2" s="29">
        <f>IF($DG3&gt;3,"*","")</f>
      </c>
      <c r="BF2" s="29">
        <f>IF($DG3&gt;3,"*","")</f>
      </c>
      <c r="BG2" s="29">
        <f>IF($DG3&gt;3,"*","")</f>
      </c>
      <c r="BH2" s="29">
        <f>IF($DG3&gt;3,"*","")</f>
      </c>
      <c r="BI2" s="29">
        <f>IF($DG3&gt;3,"*","")</f>
      </c>
      <c r="BJ2" s="29">
        <f>IF($DG3&gt;4,"*","")</f>
      </c>
      <c r="BK2" s="29">
        <f>IF($DG3&gt;4,"*","")</f>
      </c>
      <c r="BL2" s="29">
        <f>IF($DG3&gt;4,"*","")</f>
      </c>
      <c r="BM2" s="29">
        <f>IF($DG3&gt;4,"*","")</f>
      </c>
      <c r="BN2" s="29">
        <f>IF($DG3&gt;4,"*","")</f>
      </c>
      <c r="BO2" s="29">
        <f>IF($DG3&gt;5,"*","")</f>
      </c>
      <c r="BP2" s="29">
        <f>IF($DG3&gt;5,"*","")</f>
      </c>
      <c r="BQ2" s="29">
        <f>IF($DG3&gt;5,"*","")</f>
      </c>
      <c r="BR2" s="29">
        <f>IF($DG3&gt;5,"*","")</f>
      </c>
      <c r="BS2" s="29">
        <f>IF($DG3&gt;5,"*","")</f>
      </c>
      <c r="BT2" s="29">
        <f>IF($DG3&gt;6,"*","")</f>
      </c>
      <c r="BU2" s="29">
        <f>IF($DG3&gt;6,"*","")</f>
      </c>
      <c r="BV2" s="29">
        <f>IF($DG3&gt;6,"*","")</f>
      </c>
      <c r="BW2" s="29">
        <f>IF($DG3&gt;6,"*","")</f>
      </c>
      <c r="BX2" s="29">
        <f>IF($DG3&gt;6,"*","")</f>
      </c>
      <c r="BY2" s="29">
        <f>IF($DG3&gt;7,"*","")</f>
      </c>
      <c r="BZ2" s="29">
        <f>IF($DG3&gt;7,"*","")</f>
      </c>
      <c r="CA2" s="29">
        <f>IF($DG3&gt;7,"*","")</f>
      </c>
      <c r="CB2" s="29">
        <f>IF($DG3&gt;7,"*","")</f>
      </c>
      <c r="CC2" s="30">
        <f>IF($DG3&gt;7,"*","")</f>
      </c>
      <c r="CD2" s="31"/>
      <c r="CE2" s="31"/>
      <c r="CF2" s="31"/>
      <c r="CG2" s="31"/>
      <c r="CH2" s="31"/>
      <c r="CI2" s="26"/>
      <c r="CJ2" s="26"/>
      <c r="CK2" s="26"/>
      <c r="CL2" s="26"/>
      <c r="CM2" s="26"/>
      <c r="CN2" s="26"/>
      <c r="CO2" s="26"/>
      <c r="CP2" s="26"/>
      <c r="CQ2" s="26" t="s">
        <v>36</v>
      </c>
      <c r="CR2" s="26"/>
      <c r="CS2" s="26"/>
      <c r="CT2" s="26" t="s">
        <v>36</v>
      </c>
      <c r="CU2" s="32"/>
      <c r="CV2" s="33"/>
      <c r="CY2" s="4" t="s">
        <v>146</v>
      </c>
    </row>
    <row r="3" spans="1:111" ht="12.75" customHeight="1">
      <c r="A3" s="8"/>
      <c r="B3" s="72"/>
      <c r="C3" s="72"/>
      <c r="D3" s="72"/>
      <c r="E3" s="72"/>
      <c r="F3" s="72"/>
      <c r="G3" s="72"/>
      <c r="H3" s="72"/>
      <c r="I3" s="72"/>
      <c r="J3" s="72"/>
      <c r="K3" s="72"/>
      <c r="L3" s="79"/>
      <c r="M3" s="72"/>
      <c r="N3" s="72"/>
      <c r="O3" s="88" t="s">
        <v>154</v>
      </c>
      <c r="P3" s="89" t="s">
        <v>155</v>
      </c>
      <c r="Q3" s="90" t="s">
        <v>156</v>
      </c>
      <c r="R3" s="72"/>
      <c r="S3" s="79"/>
      <c r="T3" s="73" t="s">
        <v>51</v>
      </c>
      <c r="U3" s="74"/>
      <c r="V3" s="74" t="s">
        <v>153</v>
      </c>
      <c r="W3" s="73"/>
      <c r="X3" s="72"/>
      <c r="Y3" s="75" t="s">
        <v>51</v>
      </c>
      <c r="Z3" s="72"/>
      <c r="AA3" s="35" t="s">
        <v>55</v>
      </c>
      <c r="AB3" s="35" t="s">
        <v>55</v>
      </c>
      <c r="AC3" s="8"/>
      <c r="AD3" s="34" t="s">
        <v>55</v>
      </c>
      <c r="AE3" s="35" t="s">
        <v>57</v>
      </c>
      <c r="AF3" s="35" t="s">
        <v>57</v>
      </c>
      <c r="AG3" s="36" t="s">
        <v>58</v>
      </c>
      <c r="AH3" s="36" t="s">
        <v>59</v>
      </c>
      <c r="AI3" s="37" t="s">
        <v>60</v>
      </c>
      <c r="AJ3" s="37" t="s">
        <v>60</v>
      </c>
      <c r="AK3" s="37" t="s">
        <v>69</v>
      </c>
      <c r="AL3" s="38" t="s">
        <v>60</v>
      </c>
      <c r="AM3" s="38" t="s">
        <v>60</v>
      </c>
      <c r="AN3" s="37" t="s">
        <v>60</v>
      </c>
      <c r="AO3" s="38" t="s">
        <v>61</v>
      </c>
      <c r="AP3" s="39" t="s">
        <v>11</v>
      </c>
      <c r="AQ3" s="39" t="s">
        <v>11</v>
      </c>
      <c r="AR3" s="39" t="s">
        <v>11</v>
      </c>
      <c r="AS3" s="39" t="s">
        <v>11</v>
      </c>
      <c r="AT3" s="39" t="s">
        <v>11</v>
      </c>
      <c r="AU3" s="39" t="s">
        <v>12</v>
      </c>
      <c r="AV3" s="39" t="s">
        <v>12</v>
      </c>
      <c r="AW3" s="39" t="s">
        <v>12</v>
      </c>
      <c r="AX3" s="39" t="s">
        <v>12</v>
      </c>
      <c r="AY3" s="39" t="s">
        <v>12</v>
      </c>
      <c r="AZ3" s="39" t="s">
        <v>13</v>
      </c>
      <c r="BA3" s="39" t="s">
        <v>13</v>
      </c>
      <c r="BB3" s="39" t="s">
        <v>13</v>
      </c>
      <c r="BC3" s="39" t="s">
        <v>13</v>
      </c>
      <c r="BD3" s="39" t="s">
        <v>13</v>
      </c>
      <c r="BE3" s="39" t="s">
        <v>14</v>
      </c>
      <c r="BF3" s="39" t="s">
        <v>14</v>
      </c>
      <c r="BG3" s="39" t="s">
        <v>14</v>
      </c>
      <c r="BH3" s="39" t="s">
        <v>14</v>
      </c>
      <c r="BI3" s="39" t="s">
        <v>14</v>
      </c>
      <c r="BJ3" s="39" t="s">
        <v>15</v>
      </c>
      <c r="BK3" s="39" t="s">
        <v>15</v>
      </c>
      <c r="BL3" s="39" t="s">
        <v>15</v>
      </c>
      <c r="BM3" s="39" t="s">
        <v>15</v>
      </c>
      <c r="BN3" s="39" t="s">
        <v>15</v>
      </c>
      <c r="BO3" s="39" t="s">
        <v>16</v>
      </c>
      <c r="BP3" s="39" t="s">
        <v>16</v>
      </c>
      <c r="BQ3" s="39" t="s">
        <v>16</v>
      </c>
      <c r="BR3" s="39" t="s">
        <v>16</v>
      </c>
      <c r="BS3" s="39" t="s">
        <v>16</v>
      </c>
      <c r="BT3" s="39" t="s">
        <v>17</v>
      </c>
      <c r="BU3" s="39" t="s">
        <v>17</v>
      </c>
      <c r="BV3" s="39" t="s">
        <v>17</v>
      </c>
      <c r="BW3" s="39" t="s">
        <v>17</v>
      </c>
      <c r="BX3" s="39" t="s">
        <v>17</v>
      </c>
      <c r="BY3" s="39" t="s">
        <v>158</v>
      </c>
      <c r="BZ3" s="39" t="s">
        <v>158</v>
      </c>
      <c r="CA3" s="39" t="s">
        <v>158</v>
      </c>
      <c r="CB3" s="39" t="s">
        <v>158</v>
      </c>
      <c r="CC3" s="39" t="s">
        <v>158</v>
      </c>
      <c r="CD3" s="40"/>
      <c r="CE3" s="40"/>
      <c r="CF3" s="40"/>
      <c r="CG3" s="40"/>
      <c r="CH3" s="41" t="s">
        <v>78</v>
      </c>
      <c r="CI3" s="21" t="s">
        <v>76</v>
      </c>
      <c r="CJ3" s="21" t="s">
        <v>84</v>
      </c>
      <c r="CK3" s="21" t="s">
        <v>85</v>
      </c>
      <c r="CL3" s="21" t="s">
        <v>86</v>
      </c>
      <c r="CM3" s="21" t="s">
        <v>87</v>
      </c>
      <c r="CN3" s="21" t="s">
        <v>88</v>
      </c>
      <c r="CO3" s="64" t="s">
        <v>148</v>
      </c>
      <c r="CP3" s="66" t="s">
        <v>18</v>
      </c>
      <c r="CQ3" s="66" t="s">
        <v>94</v>
      </c>
      <c r="CR3" s="42" t="s">
        <v>95</v>
      </c>
      <c r="CS3" s="43" t="s">
        <v>95</v>
      </c>
      <c r="CT3" s="44" t="s">
        <v>98</v>
      </c>
      <c r="CU3" s="45"/>
      <c r="CV3" s="33"/>
      <c r="CY3" s="24">
        <f>B5</f>
        <v>0</v>
      </c>
      <c r="DG3" s="4">
        <f>IF(ISNA(MATCH(C5,CY5:CY13,0)),0,INDEX(DG5:DG13,MATCH(C5,CY5:CY13,0)))</f>
        <v>0</v>
      </c>
    </row>
    <row r="4" spans="1:111" ht="12.75">
      <c r="A4" s="22"/>
      <c r="B4" s="76" t="s">
        <v>4</v>
      </c>
      <c r="C4" s="76" t="s">
        <v>5</v>
      </c>
      <c r="D4" s="76" t="s">
        <v>31</v>
      </c>
      <c r="E4" s="76" t="s">
        <v>6</v>
      </c>
      <c r="F4" s="76" t="s">
        <v>44</v>
      </c>
      <c r="G4" s="76" t="s">
        <v>7</v>
      </c>
      <c r="H4" s="76" t="s">
        <v>45</v>
      </c>
      <c r="I4" s="76" t="s">
        <v>134</v>
      </c>
      <c r="J4" s="76" t="s">
        <v>49</v>
      </c>
      <c r="K4" s="76" t="s">
        <v>50</v>
      </c>
      <c r="L4" s="84"/>
      <c r="M4" s="76" t="s">
        <v>8</v>
      </c>
      <c r="N4" s="76" t="s">
        <v>9</v>
      </c>
      <c r="O4" s="87" t="s">
        <v>41</v>
      </c>
      <c r="P4" s="87" t="s">
        <v>42</v>
      </c>
      <c r="Q4" s="87" t="s">
        <v>43</v>
      </c>
      <c r="R4" s="76" t="s">
        <v>10</v>
      </c>
      <c r="S4" s="80"/>
      <c r="T4" s="73" t="s">
        <v>53</v>
      </c>
      <c r="U4" s="73" t="s">
        <v>52</v>
      </c>
      <c r="V4" s="73" t="s">
        <v>53</v>
      </c>
      <c r="W4" s="73" t="s">
        <v>52</v>
      </c>
      <c r="X4" s="77" t="s">
        <v>29</v>
      </c>
      <c r="Y4" s="78" t="s">
        <v>54</v>
      </c>
      <c r="Z4" s="76" t="s">
        <v>28</v>
      </c>
      <c r="AA4" s="46" t="s">
        <v>53</v>
      </c>
      <c r="AB4" s="46" t="s">
        <v>52</v>
      </c>
      <c r="AC4" s="47" t="s">
        <v>56</v>
      </c>
      <c r="AD4" s="34" t="s">
        <v>54</v>
      </c>
      <c r="AE4" s="46" t="s">
        <v>53</v>
      </c>
      <c r="AF4" s="46" t="s">
        <v>52</v>
      </c>
      <c r="AG4" s="48"/>
      <c r="AH4" s="48"/>
      <c r="AI4" s="49" t="s">
        <v>62</v>
      </c>
      <c r="AJ4" s="49" t="s">
        <v>63</v>
      </c>
      <c r="AK4" s="49" t="s">
        <v>64</v>
      </c>
      <c r="AL4" s="50" t="s">
        <v>70</v>
      </c>
      <c r="AM4" s="50" t="s">
        <v>71</v>
      </c>
      <c r="AN4" s="49" t="s">
        <v>65</v>
      </c>
      <c r="AO4" s="50"/>
      <c r="AP4" s="51" t="s">
        <v>73</v>
      </c>
      <c r="AQ4" s="51" t="s">
        <v>74</v>
      </c>
      <c r="AR4" s="51" t="s">
        <v>75</v>
      </c>
      <c r="AS4" s="51" t="s">
        <v>76</v>
      </c>
      <c r="AT4" s="51" t="s">
        <v>77</v>
      </c>
      <c r="AU4" s="51" t="s">
        <v>73</v>
      </c>
      <c r="AV4" s="51" t="s">
        <v>74</v>
      </c>
      <c r="AW4" s="51" t="s">
        <v>75</v>
      </c>
      <c r="AX4" s="51" t="s">
        <v>76</v>
      </c>
      <c r="AY4" s="51" t="s">
        <v>77</v>
      </c>
      <c r="AZ4" s="51" t="s">
        <v>73</v>
      </c>
      <c r="BA4" s="51" t="s">
        <v>74</v>
      </c>
      <c r="BB4" s="51" t="s">
        <v>75</v>
      </c>
      <c r="BC4" s="51" t="s">
        <v>76</v>
      </c>
      <c r="BD4" s="51" t="s">
        <v>77</v>
      </c>
      <c r="BE4" s="51" t="s">
        <v>73</v>
      </c>
      <c r="BF4" s="51" t="s">
        <v>74</v>
      </c>
      <c r="BG4" s="51" t="s">
        <v>75</v>
      </c>
      <c r="BH4" s="51" t="s">
        <v>76</v>
      </c>
      <c r="BI4" s="51" t="s">
        <v>77</v>
      </c>
      <c r="BJ4" s="51" t="s">
        <v>73</v>
      </c>
      <c r="BK4" s="51" t="s">
        <v>74</v>
      </c>
      <c r="BL4" s="51" t="s">
        <v>75</v>
      </c>
      <c r="BM4" s="51" t="s">
        <v>76</v>
      </c>
      <c r="BN4" s="51" t="s">
        <v>77</v>
      </c>
      <c r="BO4" s="51" t="s">
        <v>73</v>
      </c>
      <c r="BP4" s="51" t="s">
        <v>74</v>
      </c>
      <c r="BQ4" s="51" t="s">
        <v>75</v>
      </c>
      <c r="BR4" s="51" t="s">
        <v>76</v>
      </c>
      <c r="BS4" s="51" t="s">
        <v>77</v>
      </c>
      <c r="BT4" s="51" t="s">
        <v>73</v>
      </c>
      <c r="BU4" s="51" t="s">
        <v>74</v>
      </c>
      <c r="BV4" s="51" t="s">
        <v>75</v>
      </c>
      <c r="BW4" s="51" t="s">
        <v>76</v>
      </c>
      <c r="BX4" s="51" t="s">
        <v>77</v>
      </c>
      <c r="BY4" s="51" t="s">
        <v>73</v>
      </c>
      <c r="BZ4" s="51" t="s">
        <v>74</v>
      </c>
      <c r="CA4" s="51" t="s">
        <v>75</v>
      </c>
      <c r="CB4" s="51" t="s">
        <v>76</v>
      </c>
      <c r="CC4" s="51" t="s">
        <v>77</v>
      </c>
      <c r="CD4" s="52" t="s">
        <v>79</v>
      </c>
      <c r="CE4" s="52" t="s">
        <v>80</v>
      </c>
      <c r="CF4" s="52" t="s">
        <v>81</v>
      </c>
      <c r="CG4" s="52" t="s">
        <v>82</v>
      </c>
      <c r="CH4" s="41"/>
      <c r="CI4" s="21" t="s">
        <v>89</v>
      </c>
      <c r="CJ4" s="21"/>
      <c r="CK4" s="21" t="s">
        <v>90</v>
      </c>
      <c r="CL4" s="21" t="s">
        <v>91</v>
      </c>
      <c r="CM4" s="21" t="s">
        <v>92</v>
      </c>
      <c r="CN4" s="21" t="s">
        <v>93</v>
      </c>
      <c r="CO4" s="65" t="s">
        <v>147</v>
      </c>
      <c r="CP4" s="67"/>
      <c r="CQ4" s="67" t="s">
        <v>132</v>
      </c>
      <c r="CR4" s="10" t="s">
        <v>96</v>
      </c>
      <c r="CS4" s="53" t="s">
        <v>97</v>
      </c>
      <c r="CT4" s="10" t="s">
        <v>96</v>
      </c>
      <c r="CU4" s="22"/>
      <c r="CX4" s="9" t="s">
        <v>4</v>
      </c>
      <c r="CY4" s="9" t="e">
        <f>MATCH($CY$3,$CX$47:$DG$47,0)</f>
        <v>#N/A</v>
      </c>
      <c r="CZ4" s="9" t="s">
        <v>5</v>
      </c>
      <c r="DA4" s="4" t="s">
        <v>7</v>
      </c>
      <c r="DB4" s="12" t="s">
        <v>32</v>
      </c>
      <c r="DC4" s="12" t="s">
        <v>30</v>
      </c>
      <c r="DD4" s="12" t="s">
        <v>45</v>
      </c>
      <c r="DE4" s="4" t="s">
        <v>66</v>
      </c>
      <c r="DF4" s="12" t="s">
        <v>99</v>
      </c>
      <c r="DG4" s="12" t="s">
        <v>151</v>
      </c>
    </row>
    <row r="5" spans="1:111" ht="12.75">
      <c r="A5" s="45"/>
      <c r="B5" s="1"/>
      <c r="C5" s="2"/>
      <c r="D5" s="1"/>
      <c r="E5" s="1"/>
      <c r="F5" s="1" t="s">
        <v>20</v>
      </c>
      <c r="G5" s="1"/>
      <c r="H5" s="1"/>
      <c r="I5" s="1"/>
      <c r="J5" s="1"/>
      <c r="K5" s="1"/>
      <c r="L5" s="85"/>
      <c r="M5" s="54">
        <f>PROPER(IF(AND(J5="",K5=""),I5,IF(K5="",CONCATENATE(I5," ",J5),IF(J5="",CONCATENATE(I5," ",K5),CONCATENATE(I5," ",J5," ",K5)))))</f>
      </c>
      <c r="N5" s="2"/>
      <c r="O5" s="1"/>
      <c r="P5" s="1"/>
      <c r="Q5" s="1"/>
      <c r="R5" s="55" t="str">
        <f>IF(OR(O5="",P5="",Q5=""),"DoB Not Provided",DATE(Q5,P5,O5))</f>
        <v>DoB Not Provided</v>
      </c>
      <c r="S5" s="81"/>
      <c r="T5" s="62"/>
      <c r="U5" s="62"/>
      <c r="V5" s="62"/>
      <c r="W5" s="62"/>
      <c r="X5" s="56">
        <f>IF(AND(T5&gt;0,V5&gt;0),IF(U5/T5&gt;W5/V5,U5*100/T5,W5*100/V5),IF(T5&gt;0,U5*100/T5,IF(V5&gt;0,W5*100/V5,0)))</f>
        <v>0</v>
      </c>
      <c r="Y5" s="63"/>
      <c r="Z5" s="3"/>
      <c r="AA5" s="68"/>
      <c r="AB5" s="68"/>
      <c r="AC5" s="57">
        <f>IF(IF(AA5&gt;0,AB5*100/AA5,0)=0,AG5,IF(AA5&gt;0,AB5*100/AA5,0))</f>
        <v>0</v>
      </c>
      <c r="AD5" s="63"/>
      <c r="AE5" s="68"/>
      <c r="AF5" s="68"/>
      <c r="AG5" s="57">
        <f>IF(AE5&gt;0,AF5*100/AE5,0)</f>
        <v>0</v>
      </c>
      <c r="AH5" s="63"/>
      <c r="AI5" s="3"/>
      <c r="AJ5" s="3"/>
      <c r="AK5" s="3"/>
      <c r="AL5" s="3"/>
      <c r="AM5" s="3"/>
      <c r="AN5" s="57">
        <f>IF(AM5=0,0,IF(AND(AK5="CGPA",AM5*100/AL5&gt;=AN$11,AM5*100/AL5&lt;AN$12),AN$12,AM5*100/AL5))</f>
        <v>0</v>
      </c>
      <c r="AO5" s="63"/>
      <c r="AP5" s="63"/>
      <c r="AQ5" s="69"/>
      <c r="AR5" s="56">
        <f>IF(ISNUMBER(AQ5),AQ5*100/AP5,0)</f>
        <v>0</v>
      </c>
      <c r="AS5" s="63"/>
      <c r="AT5" s="63"/>
      <c r="AU5" s="63"/>
      <c r="AV5" s="69"/>
      <c r="AW5" s="56">
        <f>IF(ISNUMBER(AV5),AV5*100/AU5,0)</f>
        <v>0</v>
      </c>
      <c r="AX5" s="63"/>
      <c r="AY5" s="63"/>
      <c r="AZ5" s="63"/>
      <c r="BA5" s="69"/>
      <c r="BB5" s="56">
        <f>IF(ISNUMBER(BA5),BA5*100/AZ5,0)</f>
        <v>0</v>
      </c>
      <c r="BC5" s="63"/>
      <c r="BD5" s="63"/>
      <c r="BE5" s="63"/>
      <c r="BF5" s="69"/>
      <c r="BG5" s="56">
        <f>IF(ISNUMBER(BF5),BF5*100/BE5,0)</f>
        <v>0</v>
      </c>
      <c r="BH5" s="63"/>
      <c r="BI5" s="63"/>
      <c r="BJ5" s="63"/>
      <c r="BK5" s="69"/>
      <c r="BL5" s="56">
        <f>IF(ISNUMBER(BK5),BK5*100/BJ5,0)</f>
        <v>0</v>
      </c>
      <c r="BM5" s="63"/>
      <c r="BN5" s="63"/>
      <c r="BO5" s="63"/>
      <c r="BP5" s="69"/>
      <c r="BQ5" s="56">
        <f>IF(ISNUMBER(BP5),BP5*100/BO5,0)</f>
        <v>0</v>
      </c>
      <c r="BR5" s="63"/>
      <c r="BS5" s="63"/>
      <c r="BT5" s="63"/>
      <c r="BU5" s="69"/>
      <c r="BV5" s="56">
        <f>IF(ISNUMBER(BU5),BU5*100/BT5,0)</f>
        <v>0</v>
      </c>
      <c r="BW5" s="63"/>
      <c r="BX5" s="63"/>
      <c r="BY5" s="63"/>
      <c r="BZ5" s="69"/>
      <c r="CA5" s="56">
        <f>IF(ISNUMBER(BZ5),BZ5*100/BY5,0)</f>
        <v>0</v>
      </c>
      <c r="CB5" s="63"/>
      <c r="CC5" s="63"/>
      <c r="CD5" s="58">
        <f>IF(LEFT(F5,1)="Y",SUM(IF(ISNUMBER(AQ5),AP5,0),IF(ISNUMBER(AV5),AU5,0),IF(ISNUMBER(BA5),AZ5,0),IF(ISNUMBER(BF5),BE5,0),IF(ISNUMBER(BK5),BJ5,0),IF(ISNUMBER(BP5),BO5,0),IF(ISNUMBER(BU5),BT5,0),IF(ISNUMBER(BZ5),BY5,0)),"(Not participating)")</f>
        <v>0</v>
      </c>
      <c r="CE5" s="58">
        <f>IF(AND(LEFT(F5,1)="Y"),SUM(AQ5,AV5,BA5,BF5,BK5,BP5,BU5,BZ5),"(Not participating)")</f>
        <v>0</v>
      </c>
      <c r="CF5" s="59">
        <f>SUM(AS5,AX5,BC5,BH5,BM5,BR5,BW5,CB5)</f>
        <v>0</v>
      </c>
      <c r="CG5" s="60">
        <f>SUM(IF(ISNUMBER(AP5),1,0),IF(ISNUMBER(AU5),1,0),IF(ISNUMBER(AZ5),1,0),IF(ISNUMBER(BE5),1,0),IF(ISNUMBER(BJ5),1,0),IF(ISNUMBER(BO5),1,0),IF(ISNUMBER(BT5),1,0))-SUM(IF(ISNUMBER(AQ5),1,0),IF(ISNUMBER(AV5),1,0),IF(ISNUMBER(BA5),1,0),IF(ISNUMBER(BF5),1,0),IF(ISNUMBER(BK5),1,0),IF(ISNUMBER(BP5),1,0),IF(ISNUMBER(BU5),1,0))</f>
        <v>0</v>
      </c>
      <c r="CH5" s="61">
        <f>IF(CD5="(Not participating)","(Not participating",IF(CD5=0,0,CE5*100/CD5))</f>
        <v>0</v>
      </c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3"/>
      <c r="CU5" s="12"/>
      <c r="CW5" s="4" t="s">
        <v>20</v>
      </c>
      <c r="CX5" s="10" t="s">
        <v>136</v>
      </c>
      <c r="CY5" s="11" t="s">
        <v>38</v>
      </c>
      <c r="CZ5" s="11" t="e">
        <f>IF(CV48=0,"",CW48)</f>
        <v>#N/A</v>
      </c>
      <c r="DA5" s="12" t="s">
        <v>26</v>
      </c>
      <c r="DB5" s="12" t="s">
        <v>33</v>
      </c>
      <c r="DC5" s="4">
        <v>0</v>
      </c>
      <c r="DD5" s="12" t="s">
        <v>46</v>
      </c>
      <c r="DE5" s="4" t="s">
        <v>67</v>
      </c>
      <c r="DF5" s="4" t="s">
        <v>100</v>
      </c>
      <c r="DG5" s="4">
        <v>8</v>
      </c>
    </row>
    <row r="6" spans="2:111" ht="12.75" hidden="1">
      <c r="B6" s="4">
        <f aca="true" t="shared" si="0" ref="B6:I6">IF(AND(B2="*",B5=""),1,0)</f>
        <v>1</v>
      </c>
      <c r="C6" s="4">
        <f t="shared" si="0"/>
        <v>1</v>
      </c>
      <c r="D6" s="4">
        <f t="shared" si="0"/>
        <v>1</v>
      </c>
      <c r="E6" s="4">
        <f t="shared" si="0"/>
        <v>1</v>
      </c>
      <c r="F6" s="4">
        <f t="shared" si="0"/>
        <v>0</v>
      </c>
      <c r="G6" s="4">
        <f t="shared" si="0"/>
        <v>1</v>
      </c>
      <c r="H6" s="4">
        <f t="shared" si="0"/>
        <v>1</v>
      </c>
      <c r="I6" s="4">
        <f t="shared" si="0"/>
        <v>1</v>
      </c>
      <c r="J6" s="4">
        <f>IF(AND(J2="*",J5=""),1,0)</f>
        <v>0</v>
      </c>
      <c r="K6" s="4">
        <f>IF(AND(K2="*",K5=""),1,0)</f>
        <v>0</v>
      </c>
      <c r="L6" s="82"/>
      <c r="M6" s="4">
        <f aca="true" t="shared" si="1" ref="M6:U6">IF(AND(M2="*",M5=""),1,0)</f>
        <v>1</v>
      </c>
      <c r="N6" s="4">
        <f t="shared" si="1"/>
        <v>1</v>
      </c>
      <c r="O6" s="4">
        <f t="shared" si="1"/>
        <v>1</v>
      </c>
      <c r="P6" s="4">
        <f t="shared" si="1"/>
        <v>1</v>
      </c>
      <c r="Q6" s="4">
        <f t="shared" si="1"/>
        <v>1</v>
      </c>
      <c r="R6" s="4">
        <f t="shared" si="1"/>
        <v>0</v>
      </c>
      <c r="S6" s="82">
        <f t="shared" si="1"/>
        <v>0</v>
      </c>
      <c r="T6" s="4">
        <f t="shared" si="1"/>
        <v>1</v>
      </c>
      <c r="U6" s="4">
        <f t="shared" si="1"/>
        <v>1</v>
      </c>
      <c r="V6" s="4">
        <f aca="true" t="shared" si="2" ref="V6:AB6">IF(AND(V2="*",V5=""),1,0)</f>
        <v>1</v>
      </c>
      <c r="W6" s="4">
        <f t="shared" si="2"/>
        <v>1</v>
      </c>
      <c r="X6" s="4">
        <f t="shared" si="2"/>
        <v>0</v>
      </c>
      <c r="Y6" s="4">
        <f t="shared" si="2"/>
        <v>1</v>
      </c>
      <c r="Z6" s="4">
        <f t="shared" si="2"/>
        <v>1</v>
      </c>
      <c r="AA6" s="4">
        <f t="shared" si="2"/>
        <v>0</v>
      </c>
      <c r="AB6" s="4">
        <f t="shared" si="2"/>
        <v>0</v>
      </c>
      <c r="AC6" s="25">
        <f>IF(OR(AC5&gt;0,AG5&gt;0),0,1)</f>
        <v>1</v>
      </c>
      <c r="AD6" s="4">
        <f>IF(AND(AD2="*",AD5=""),1,0)</f>
        <v>0</v>
      </c>
      <c r="AE6" s="4">
        <f>IF(AND(AE2="*",AE5=""),1,0)</f>
        <v>0</v>
      </c>
      <c r="AF6" s="4">
        <f>IF(AND(AF2="*",AF5=""),1,0)</f>
        <v>0</v>
      </c>
      <c r="AH6" s="4">
        <f>IF(AND(AH2="*",AH5=""),1,0)</f>
        <v>0</v>
      </c>
      <c r="AN6" s="4">
        <f aca="true" t="shared" si="3" ref="AN6:BV6">IF(AND(AN2="*",AN5=""),1,0)</f>
        <v>0</v>
      </c>
      <c r="AO6" s="4">
        <f t="shared" si="3"/>
        <v>0</v>
      </c>
      <c r="AP6" s="4">
        <f t="shared" si="3"/>
        <v>1</v>
      </c>
      <c r="AQ6" s="4">
        <f t="shared" si="3"/>
        <v>1</v>
      </c>
      <c r="AR6" s="4">
        <f t="shared" si="3"/>
        <v>0</v>
      </c>
      <c r="AS6" s="4">
        <f t="shared" si="3"/>
        <v>1</v>
      </c>
      <c r="AT6" s="4">
        <f t="shared" si="3"/>
        <v>1</v>
      </c>
      <c r="AU6" s="4">
        <f t="shared" si="3"/>
        <v>0</v>
      </c>
      <c r="AV6" s="4">
        <f t="shared" si="3"/>
        <v>0</v>
      </c>
      <c r="AW6" s="4">
        <f t="shared" si="3"/>
        <v>0</v>
      </c>
      <c r="AX6" s="4">
        <f t="shared" si="3"/>
        <v>0</v>
      </c>
      <c r="AY6" s="4">
        <f t="shared" si="3"/>
        <v>0</v>
      </c>
      <c r="AZ6" s="4">
        <f t="shared" si="3"/>
        <v>0</v>
      </c>
      <c r="BA6" s="4">
        <f t="shared" si="3"/>
        <v>0</v>
      </c>
      <c r="BB6" s="4">
        <f t="shared" si="3"/>
        <v>0</v>
      </c>
      <c r="BC6" s="4">
        <f t="shared" si="3"/>
        <v>0</v>
      </c>
      <c r="BD6" s="4">
        <f t="shared" si="3"/>
        <v>0</v>
      </c>
      <c r="BE6" s="4">
        <f t="shared" si="3"/>
        <v>0</v>
      </c>
      <c r="BF6" s="4">
        <f t="shared" si="3"/>
        <v>0</v>
      </c>
      <c r="BG6" s="4">
        <f t="shared" si="3"/>
        <v>0</v>
      </c>
      <c r="BH6" s="4">
        <f t="shared" si="3"/>
        <v>0</v>
      </c>
      <c r="BI6" s="4">
        <f t="shared" si="3"/>
        <v>0</v>
      </c>
      <c r="BJ6" s="4">
        <f t="shared" si="3"/>
        <v>0</v>
      </c>
      <c r="BK6" s="4">
        <f t="shared" si="3"/>
        <v>0</v>
      </c>
      <c r="BL6" s="4">
        <f t="shared" si="3"/>
        <v>0</v>
      </c>
      <c r="BM6" s="4">
        <f t="shared" si="3"/>
        <v>0</v>
      </c>
      <c r="BN6" s="4">
        <f t="shared" si="3"/>
        <v>0</v>
      </c>
      <c r="BO6" s="4">
        <f t="shared" si="3"/>
        <v>0</v>
      </c>
      <c r="BP6" s="4">
        <f t="shared" si="3"/>
        <v>0</v>
      </c>
      <c r="BQ6" s="4">
        <f t="shared" si="3"/>
        <v>0</v>
      </c>
      <c r="BR6" s="4">
        <f t="shared" si="3"/>
        <v>0</v>
      </c>
      <c r="BS6" s="4">
        <f t="shared" si="3"/>
        <v>0</v>
      </c>
      <c r="BT6" s="4">
        <f t="shared" si="3"/>
        <v>0</v>
      </c>
      <c r="BU6" s="4">
        <f t="shared" si="3"/>
        <v>0</v>
      </c>
      <c r="BV6" s="4">
        <f t="shared" si="3"/>
        <v>0</v>
      </c>
      <c r="BW6" s="4">
        <f aca="true" t="shared" si="4" ref="BW6:CC6">IF(AND(BW2="*",BW5=""),1,0)</f>
        <v>0</v>
      </c>
      <c r="BX6" s="4">
        <f t="shared" si="4"/>
        <v>0</v>
      </c>
      <c r="BY6" s="4">
        <f t="shared" si="4"/>
        <v>0</v>
      </c>
      <c r="BZ6" s="4">
        <f t="shared" si="4"/>
        <v>0</v>
      </c>
      <c r="CA6" s="4">
        <f t="shared" si="4"/>
        <v>0</v>
      </c>
      <c r="CB6" s="4">
        <f t="shared" si="4"/>
        <v>0</v>
      </c>
      <c r="CC6" s="4">
        <f t="shared" si="4"/>
        <v>0</v>
      </c>
      <c r="CD6" s="4"/>
      <c r="CE6" s="4"/>
      <c r="CF6" s="4"/>
      <c r="CG6" s="4"/>
      <c r="CH6" s="4"/>
      <c r="CI6" s="4"/>
      <c r="CJ6" s="4">
        <f aca="true" t="shared" si="5" ref="CJ6:CO6">IF(AND(CJ2="*",CJ5=""),1,0)</f>
        <v>0</v>
      </c>
      <c r="CK6" s="4">
        <f t="shared" si="5"/>
        <v>0</v>
      </c>
      <c r="CL6" s="4">
        <f t="shared" si="5"/>
        <v>0</v>
      </c>
      <c r="CM6" s="4">
        <f t="shared" si="5"/>
        <v>0</v>
      </c>
      <c r="CN6" s="4">
        <f t="shared" si="5"/>
        <v>0</v>
      </c>
      <c r="CO6" s="4">
        <f t="shared" si="5"/>
        <v>0</v>
      </c>
      <c r="CP6" s="4">
        <f>IF(AND(CP2="*",CP5=""),1,0)</f>
        <v>0</v>
      </c>
      <c r="CQ6" s="4">
        <f>IF(AND(CQ2="*",CQ5=""),1,0)</f>
        <v>1</v>
      </c>
      <c r="CR6" s="4">
        <f>IF(AND(CR2="*",CR5=""),1,0)</f>
        <v>0</v>
      </c>
      <c r="CS6" s="4">
        <f>IF(AND(CS2="*",CS5=""),1,0)</f>
        <v>0</v>
      </c>
      <c r="CT6" s="4">
        <f>IF(AND(CT2="*",CT5=""),1,0)</f>
        <v>1</v>
      </c>
      <c r="CW6" s="4" t="s">
        <v>21</v>
      </c>
      <c r="CX6" s="10" t="s">
        <v>135</v>
      </c>
      <c r="CY6" s="11" t="s">
        <v>39</v>
      </c>
      <c r="CZ6" s="11" t="e">
        <f aca="true" t="shared" si="6" ref="CZ6:CZ15">IF(CV49=0,"",CW49)</f>
        <v>#N/A</v>
      </c>
      <c r="DA6" s="12" t="s">
        <v>27</v>
      </c>
      <c r="DB6" s="12" t="s">
        <v>34</v>
      </c>
      <c r="DC6" s="4">
        <v>1</v>
      </c>
      <c r="DD6" s="12" t="s">
        <v>47</v>
      </c>
      <c r="DE6" s="12" t="s">
        <v>68</v>
      </c>
      <c r="DF6" s="4" t="s">
        <v>101</v>
      </c>
      <c r="DG6" s="4">
        <v>5</v>
      </c>
    </row>
    <row r="7" spans="2:111" ht="12.75">
      <c r="B7" s="71" t="str">
        <f>IF(B6=1,"Pending","")</f>
        <v>Pending</v>
      </c>
      <c r="C7" s="24" t="str">
        <f aca="true" t="shared" si="7" ref="C7:BL7">IF(C6=1,"Pending","")</f>
        <v>Pending</v>
      </c>
      <c r="D7" s="24" t="str">
        <f t="shared" si="7"/>
        <v>Pending</v>
      </c>
      <c r="E7" s="24" t="str">
        <f t="shared" si="7"/>
        <v>Pending</v>
      </c>
      <c r="F7" s="24">
        <f t="shared" si="7"/>
      </c>
      <c r="G7" s="24" t="str">
        <f t="shared" si="7"/>
        <v>Pending</v>
      </c>
      <c r="H7" s="24" t="str">
        <f t="shared" si="7"/>
        <v>Pending</v>
      </c>
      <c r="I7" s="24" t="str">
        <f t="shared" si="7"/>
        <v>Pending</v>
      </c>
      <c r="J7" s="24">
        <f t="shared" si="7"/>
      </c>
      <c r="K7" s="24">
        <f t="shared" si="7"/>
      </c>
      <c r="L7" s="83">
        <f t="shared" si="7"/>
      </c>
      <c r="M7" s="24" t="str">
        <f t="shared" si="7"/>
        <v>Pending</v>
      </c>
      <c r="N7" s="24" t="str">
        <f t="shared" si="7"/>
        <v>Pending</v>
      </c>
      <c r="O7" s="24" t="str">
        <f t="shared" si="7"/>
        <v>Pending</v>
      </c>
      <c r="P7" s="24" t="str">
        <f t="shared" si="7"/>
        <v>Pending</v>
      </c>
      <c r="Q7" s="24" t="str">
        <f t="shared" si="7"/>
        <v>Pending</v>
      </c>
      <c r="R7" s="24">
        <f t="shared" si="7"/>
      </c>
      <c r="S7" s="83">
        <f t="shared" si="7"/>
      </c>
      <c r="T7" s="24" t="str">
        <f t="shared" si="7"/>
        <v>Pending</v>
      </c>
      <c r="U7" s="24" t="str">
        <f t="shared" si="7"/>
        <v>Pending</v>
      </c>
      <c r="V7" s="24" t="str">
        <f t="shared" si="7"/>
        <v>Pending</v>
      </c>
      <c r="W7" s="24" t="str">
        <f t="shared" si="7"/>
        <v>Pending</v>
      </c>
      <c r="X7" s="24">
        <f t="shared" si="7"/>
      </c>
      <c r="Y7" s="24" t="str">
        <f t="shared" si="7"/>
        <v>Pending</v>
      </c>
      <c r="Z7" s="24" t="str">
        <f t="shared" si="7"/>
        <v>Pending</v>
      </c>
      <c r="AA7" s="24">
        <f t="shared" si="7"/>
      </c>
      <c r="AB7" s="24">
        <f t="shared" si="7"/>
      </c>
      <c r="AC7" s="24" t="str">
        <f t="shared" si="7"/>
        <v>Pending</v>
      </c>
      <c r="AD7" s="24">
        <f t="shared" si="7"/>
      </c>
      <c r="AE7" s="24">
        <f t="shared" si="7"/>
      </c>
      <c r="AF7" s="24">
        <f t="shared" si="7"/>
      </c>
      <c r="AG7" s="24">
        <f t="shared" si="7"/>
      </c>
      <c r="AH7" s="24">
        <f t="shared" si="7"/>
      </c>
      <c r="AI7" s="24">
        <f t="shared" si="7"/>
      </c>
      <c r="AJ7" s="24">
        <f t="shared" si="7"/>
      </c>
      <c r="AK7" s="24">
        <f t="shared" si="7"/>
      </c>
      <c r="AL7" s="24">
        <f t="shared" si="7"/>
      </c>
      <c r="AM7" s="24">
        <f t="shared" si="7"/>
      </c>
      <c r="AN7" s="24">
        <f t="shared" si="7"/>
      </c>
      <c r="AO7" s="24">
        <f t="shared" si="7"/>
      </c>
      <c r="AP7" s="24" t="str">
        <f t="shared" si="7"/>
        <v>Pending</v>
      </c>
      <c r="AQ7" s="24" t="str">
        <f t="shared" si="7"/>
        <v>Pending</v>
      </c>
      <c r="AR7" s="24">
        <f t="shared" si="7"/>
      </c>
      <c r="AS7" s="24" t="str">
        <f t="shared" si="7"/>
        <v>Pending</v>
      </c>
      <c r="AT7" s="24" t="str">
        <f t="shared" si="7"/>
        <v>Pending</v>
      </c>
      <c r="AU7" s="24">
        <f t="shared" si="7"/>
      </c>
      <c r="AV7" s="24">
        <f t="shared" si="7"/>
      </c>
      <c r="AW7" s="24">
        <f t="shared" si="7"/>
      </c>
      <c r="AX7" s="24">
        <f t="shared" si="7"/>
      </c>
      <c r="AY7" s="24">
        <f t="shared" si="7"/>
      </c>
      <c r="AZ7" s="24">
        <f t="shared" si="7"/>
      </c>
      <c r="BA7" s="24">
        <f t="shared" si="7"/>
      </c>
      <c r="BB7" s="24">
        <f t="shared" si="7"/>
      </c>
      <c r="BC7" s="24">
        <f t="shared" si="7"/>
      </c>
      <c r="BD7" s="24">
        <f t="shared" si="7"/>
      </c>
      <c r="BE7" s="24">
        <f t="shared" si="7"/>
      </c>
      <c r="BF7" s="24">
        <f t="shared" si="7"/>
      </c>
      <c r="BG7" s="24">
        <f t="shared" si="7"/>
      </c>
      <c r="BH7" s="24">
        <f t="shared" si="7"/>
      </c>
      <c r="BI7" s="24">
        <f t="shared" si="7"/>
      </c>
      <c r="BJ7" s="24">
        <f t="shared" si="7"/>
      </c>
      <c r="BK7" s="24">
        <f t="shared" si="7"/>
      </c>
      <c r="BL7" s="24">
        <f t="shared" si="7"/>
      </c>
      <c r="BM7" s="24">
        <f aca="true" t="shared" si="8" ref="BM7:CC7">IF(BM6=1,"Pending","")</f>
      </c>
      <c r="BN7" s="24">
        <f t="shared" si="8"/>
      </c>
      <c r="BO7" s="24">
        <f t="shared" si="8"/>
      </c>
      <c r="BP7" s="24">
        <f t="shared" si="8"/>
      </c>
      <c r="BQ7" s="24">
        <f t="shared" si="8"/>
      </c>
      <c r="BR7" s="24">
        <f t="shared" si="8"/>
      </c>
      <c r="BS7" s="24">
        <f t="shared" si="8"/>
      </c>
      <c r="BT7" s="24">
        <f t="shared" si="8"/>
      </c>
      <c r="BU7" s="24">
        <f t="shared" si="8"/>
      </c>
      <c r="BV7" s="24">
        <f t="shared" si="8"/>
      </c>
      <c r="BW7" s="24">
        <f t="shared" si="8"/>
      </c>
      <c r="BX7" s="24">
        <f t="shared" si="8"/>
      </c>
      <c r="BY7" s="24">
        <f t="shared" si="8"/>
      </c>
      <c r="BZ7" s="24">
        <f t="shared" si="8"/>
      </c>
      <c r="CA7" s="24">
        <f t="shared" si="8"/>
      </c>
      <c r="CB7" s="24">
        <f t="shared" si="8"/>
      </c>
      <c r="CC7" s="24">
        <f t="shared" si="8"/>
      </c>
      <c r="CD7" s="24">
        <f aca="true" t="shared" si="9" ref="CD7:CT7">IF(CD6=1,"Pending","")</f>
      </c>
      <c r="CE7" s="24">
        <f t="shared" si="9"/>
      </c>
      <c r="CF7" s="24">
        <f t="shared" si="9"/>
      </c>
      <c r="CG7" s="24">
        <f t="shared" si="9"/>
      </c>
      <c r="CH7" s="24">
        <f t="shared" si="9"/>
      </c>
      <c r="CI7" s="24">
        <f t="shared" si="9"/>
      </c>
      <c r="CJ7" s="24">
        <f t="shared" si="9"/>
      </c>
      <c r="CK7" s="24">
        <f t="shared" si="9"/>
      </c>
      <c r="CL7" s="24">
        <f t="shared" si="9"/>
      </c>
      <c r="CM7" s="24">
        <f t="shared" si="9"/>
      </c>
      <c r="CN7" s="24">
        <f t="shared" si="9"/>
      </c>
      <c r="CO7" s="24">
        <f t="shared" si="9"/>
      </c>
      <c r="CP7" s="24">
        <f t="shared" si="9"/>
      </c>
      <c r="CQ7" s="24" t="str">
        <f t="shared" si="9"/>
        <v>Pending</v>
      </c>
      <c r="CR7" s="24">
        <f t="shared" si="9"/>
      </c>
      <c r="CS7" s="24">
        <f t="shared" si="9"/>
      </c>
      <c r="CT7" s="24" t="str">
        <f t="shared" si="9"/>
        <v>Pending</v>
      </c>
      <c r="CX7" s="10" t="s">
        <v>139</v>
      </c>
      <c r="CY7" s="11" t="s">
        <v>37</v>
      </c>
      <c r="CZ7" s="11" t="e">
        <f t="shared" si="6"/>
        <v>#N/A</v>
      </c>
      <c r="DC7" s="4">
        <v>2</v>
      </c>
      <c r="DD7" s="12" t="s">
        <v>48</v>
      </c>
      <c r="DF7" s="4" t="s">
        <v>102</v>
      </c>
      <c r="DG7" s="4">
        <v>8</v>
      </c>
    </row>
    <row r="8" spans="102:111" ht="12.75">
      <c r="CX8" s="10" t="s">
        <v>138</v>
      </c>
      <c r="CY8" s="11" t="s">
        <v>40</v>
      </c>
      <c r="CZ8" s="11" t="e">
        <f t="shared" si="6"/>
        <v>#N/A</v>
      </c>
      <c r="DC8" s="4">
        <v>3</v>
      </c>
      <c r="DF8" s="4" t="s">
        <v>103</v>
      </c>
      <c r="DG8" s="4">
        <v>8</v>
      </c>
    </row>
    <row r="9" spans="102:111" ht="12.75">
      <c r="CX9" s="10" t="s">
        <v>3</v>
      </c>
      <c r="CY9" s="14" t="s">
        <v>0</v>
      </c>
      <c r="CZ9" s="11" t="e">
        <f t="shared" si="6"/>
        <v>#N/A</v>
      </c>
      <c r="DC9" s="4">
        <v>4</v>
      </c>
      <c r="DF9" s="4" t="s">
        <v>104</v>
      </c>
      <c r="DG9" s="4">
        <v>6</v>
      </c>
    </row>
    <row r="10" spans="1:111" ht="12.75">
      <c r="A10" s="13" t="s">
        <v>22</v>
      </c>
      <c r="B10" s="13" t="s">
        <v>152</v>
      </c>
      <c r="CX10" s="10" t="s">
        <v>19</v>
      </c>
      <c r="CY10" s="11" t="s">
        <v>140</v>
      </c>
      <c r="CZ10" s="11" t="e">
        <f t="shared" si="6"/>
        <v>#N/A</v>
      </c>
      <c r="DC10" s="4">
        <v>5</v>
      </c>
      <c r="DF10" s="4" t="s">
        <v>105</v>
      </c>
      <c r="DG10" s="4">
        <v>2</v>
      </c>
    </row>
    <row r="11" spans="1:111" ht="12.75">
      <c r="A11" s="13"/>
      <c r="B11" s="13" t="s">
        <v>23</v>
      </c>
      <c r="CX11" s="10" t="s">
        <v>137</v>
      </c>
      <c r="CY11" s="11" t="s">
        <v>141</v>
      </c>
      <c r="CZ11" s="11" t="e">
        <f t="shared" si="6"/>
        <v>#N/A</v>
      </c>
      <c r="DC11" s="4">
        <v>6</v>
      </c>
      <c r="DF11" s="4" t="s">
        <v>106</v>
      </c>
      <c r="DG11" s="4">
        <v>2</v>
      </c>
    </row>
    <row r="12" spans="2:111" ht="12.75">
      <c r="B12" s="15" t="s">
        <v>35</v>
      </c>
      <c r="CX12" s="10" t="s">
        <v>1</v>
      </c>
      <c r="CY12" s="11" t="s">
        <v>142</v>
      </c>
      <c r="CZ12" s="11" t="e">
        <f t="shared" si="6"/>
        <v>#N/A</v>
      </c>
      <c r="DC12" s="4">
        <v>7</v>
      </c>
      <c r="DF12" s="4" t="s">
        <v>107</v>
      </c>
      <c r="DG12" s="4">
        <v>2</v>
      </c>
    </row>
    <row r="13" spans="2:111" ht="12.75">
      <c r="B13" s="13" t="s">
        <v>25</v>
      </c>
      <c r="CX13" s="10" t="s">
        <v>2</v>
      </c>
      <c r="CY13" s="11" t="s">
        <v>143</v>
      </c>
      <c r="CZ13" s="11" t="e">
        <f t="shared" si="6"/>
        <v>#N/A</v>
      </c>
      <c r="DC13" s="4">
        <v>8</v>
      </c>
      <c r="DF13" s="4" t="s">
        <v>108</v>
      </c>
      <c r="DG13" s="4">
        <v>2</v>
      </c>
    </row>
    <row r="14" spans="2:110" ht="12.75">
      <c r="B14" s="13" t="s">
        <v>149</v>
      </c>
      <c r="CX14" s="14" t="s">
        <v>150</v>
      </c>
      <c r="CY14" s="14"/>
      <c r="CZ14" s="11" t="e">
        <f>IF(CV57=0,"",CW57)</f>
        <v>#N/A</v>
      </c>
      <c r="DF14" s="4" t="s">
        <v>109</v>
      </c>
    </row>
    <row r="15" spans="2:110" ht="12.75">
      <c r="B15" s="13" t="s">
        <v>24</v>
      </c>
      <c r="CX15" s="14" t="s">
        <v>161</v>
      </c>
      <c r="CZ15" s="11" t="e">
        <f t="shared" si="6"/>
        <v>#N/A</v>
      </c>
      <c r="DF15" s="4" t="s">
        <v>110</v>
      </c>
    </row>
    <row r="16" ht="12.75">
      <c r="DF16" s="4" t="s">
        <v>111</v>
      </c>
    </row>
    <row r="17" spans="2:110" ht="12.75">
      <c r="B17" s="13" t="s">
        <v>159</v>
      </c>
      <c r="DF17" s="4" t="s">
        <v>112</v>
      </c>
    </row>
    <row r="18" spans="2:110" ht="12.75">
      <c r="B18" s="91" t="s">
        <v>160</v>
      </c>
      <c r="C18" s="92"/>
      <c r="D18" s="92"/>
      <c r="E18" s="93"/>
      <c r="DF18" s="4" t="s">
        <v>113</v>
      </c>
    </row>
    <row r="19" ht="12.75">
      <c r="DF19" s="4" t="s">
        <v>114</v>
      </c>
    </row>
    <row r="20" ht="12.75">
      <c r="DF20" s="4" t="s">
        <v>157</v>
      </c>
    </row>
    <row r="21" ht="12.75">
      <c r="DF21" s="4" t="s">
        <v>115</v>
      </c>
    </row>
    <row r="22" ht="12.75">
      <c r="DF22" s="4" t="s">
        <v>116</v>
      </c>
    </row>
    <row r="23" ht="12.75">
      <c r="DF23" s="4" t="s">
        <v>117</v>
      </c>
    </row>
    <row r="24" ht="12.75">
      <c r="DF24" s="4" t="s">
        <v>118</v>
      </c>
    </row>
    <row r="25" ht="12.75">
      <c r="DF25" s="4" t="s">
        <v>119</v>
      </c>
    </row>
    <row r="26" ht="12.75">
      <c r="DF26" s="4" t="s">
        <v>120</v>
      </c>
    </row>
    <row r="27" ht="12.75">
      <c r="DF27" s="4" t="s">
        <v>121</v>
      </c>
    </row>
    <row r="28" ht="12.75">
      <c r="DF28" s="4" t="s">
        <v>122</v>
      </c>
    </row>
    <row r="29" ht="12.75">
      <c r="DF29" s="4" t="s">
        <v>123</v>
      </c>
    </row>
    <row r="30" ht="12.75">
      <c r="DF30" s="4" t="s">
        <v>124</v>
      </c>
    </row>
    <row r="31" ht="12.75">
      <c r="DF31" s="4" t="s">
        <v>125</v>
      </c>
    </row>
    <row r="32" ht="12.75">
      <c r="DF32" s="4" t="s">
        <v>126</v>
      </c>
    </row>
    <row r="33" ht="12.75">
      <c r="DF33" s="4" t="s">
        <v>127</v>
      </c>
    </row>
    <row r="34" ht="12.75">
      <c r="DF34" s="4" t="s">
        <v>33</v>
      </c>
    </row>
    <row r="35" ht="12.75">
      <c r="DF35" s="4" t="s">
        <v>128</v>
      </c>
    </row>
    <row r="36" ht="12.75">
      <c r="DF36" s="4" t="s">
        <v>129</v>
      </c>
    </row>
    <row r="37" ht="12.75">
      <c r="DF37" s="4" t="s">
        <v>34</v>
      </c>
    </row>
    <row r="38" ht="12.75">
      <c r="DF38" s="4" t="s">
        <v>130</v>
      </c>
    </row>
    <row r="39" ht="12.75">
      <c r="DF39" s="4" t="s">
        <v>131</v>
      </c>
    </row>
    <row r="46" spans="98:112" ht="12.75">
      <c r="CT46" s="70"/>
      <c r="CX46" s="87">
        <f>IF($CY$3=CX47,1,0)</f>
        <v>0</v>
      </c>
      <c r="CY46" s="87">
        <f aca="true" t="shared" si="10" ref="CY46:DH46">IF($CY$3=CY47,1,0)</f>
        <v>0</v>
      </c>
      <c r="CZ46" s="87">
        <f t="shared" si="10"/>
        <v>0</v>
      </c>
      <c r="DA46" s="87">
        <f t="shared" si="10"/>
        <v>0</v>
      </c>
      <c r="DB46" s="87">
        <f t="shared" si="10"/>
        <v>0</v>
      </c>
      <c r="DC46" s="87">
        <f t="shared" si="10"/>
        <v>0</v>
      </c>
      <c r="DD46" s="87">
        <f t="shared" si="10"/>
        <v>0</v>
      </c>
      <c r="DE46" s="87">
        <f t="shared" si="10"/>
        <v>0</v>
      </c>
      <c r="DF46" s="87">
        <f t="shared" si="10"/>
        <v>0</v>
      </c>
      <c r="DG46" s="87">
        <f t="shared" si="10"/>
        <v>0</v>
      </c>
      <c r="DH46" s="87">
        <f t="shared" si="10"/>
        <v>0</v>
      </c>
    </row>
    <row r="47" spans="98:112" ht="12.75">
      <c r="CT47" s="70"/>
      <c r="CX47" s="48" t="str">
        <f>CX5</f>
        <v>Computer Engg. Dept.</v>
      </c>
      <c r="CY47" s="48" t="str">
        <f>CX6</f>
        <v>Electronics Engg. Dept.</v>
      </c>
      <c r="CZ47" s="48" t="str">
        <f>CX7</f>
        <v>Mechanical Engg. Dept.</v>
      </c>
      <c r="DA47" s="48" t="str">
        <f>CX8</f>
        <v>Civil Engg. Dept.</v>
      </c>
      <c r="DB47" s="48" t="str">
        <f>CX9</f>
        <v>YCOE</v>
      </c>
      <c r="DC47" s="48" t="str">
        <f>CX10</f>
        <v>CoE-RP</v>
      </c>
      <c r="DD47" s="48" t="str">
        <f>CX11</f>
        <v>Dept. of Computer Science</v>
      </c>
      <c r="DE47" s="48" t="str">
        <f>CX12</f>
        <v>PURCITM</v>
      </c>
      <c r="DF47" s="48" t="str">
        <f>CX13</f>
        <v>Maur</v>
      </c>
      <c r="DG47" s="48" t="str">
        <f>CX14</f>
        <v>Ralla</v>
      </c>
      <c r="DH47" s="48" t="s">
        <v>161</v>
      </c>
    </row>
    <row r="48" spans="98:112" ht="12.75">
      <c r="CT48" s="70"/>
      <c r="CU48" s="4">
        <v>1</v>
      </c>
      <c r="CV48" s="8" t="e">
        <f>INDEX($CX$48:$DH$58,CU48,MATCH(1,$CX$46:$DH$46,0))</f>
        <v>#N/A</v>
      </c>
      <c r="CW48" s="11" t="s">
        <v>38</v>
      </c>
      <c r="CX48" s="86" t="s">
        <v>20</v>
      </c>
      <c r="CY48" s="86"/>
      <c r="CZ48" s="86"/>
      <c r="DA48" s="86"/>
      <c r="DB48" s="86" t="s">
        <v>20</v>
      </c>
      <c r="DC48" s="86" t="s">
        <v>20</v>
      </c>
      <c r="DD48" s="86"/>
      <c r="DE48" s="86"/>
      <c r="DF48" s="86"/>
      <c r="DG48" s="86"/>
      <c r="DH48" s="86" t="s">
        <v>20</v>
      </c>
    </row>
    <row r="49" spans="98:112" ht="12.75">
      <c r="CT49" s="70"/>
      <c r="CU49" s="4">
        <v>2</v>
      </c>
      <c r="CV49" s="8" t="e">
        <f aca="true" t="shared" si="11" ref="CV49:CV58">INDEX($CX$48:$DH$58,CU49,MATCH(1,$CX$46:$DH$46,0))</f>
        <v>#N/A</v>
      </c>
      <c r="CW49" s="11" t="s">
        <v>39</v>
      </c>
      <c r="CX49" s="86"/>
      <c r="CY49" s="86" t="s">
        <v>20</v>
      </c>
      <c r="CZ49" s="86"/>
      <c r="DA49" s="86"/>
      <c r="DB49" s="86" t="s">
        <v>20</v>
      </c>
      <c r="DC49" s="86" t="s">
        <v>20</v>
      </c>
      <c r="DD49" s="86"/>
      <c r="DE49" s="86"/>
      <c r="DF49" s="86"/>
      <c r="DG49" s="86"/>
      <c r="DH49" s="86" t="s">
        <v>20</v>
      </c>
    </row>
    <row r="50" spans="98:112" ht="12.75">
      <c r="CT50" s="70"/>
      <c r="CU50" s="4">
        <v>3</v>
      </c>
      <c r="CV50" s="8" t="e">
        <f t="shared" si="11"/>
        <v>#N/A</v>
      </c>
      <c r="CW50" s="11" t="s">
        <v>37</v>
      </c>
      <c r="CX50" s="86"/>
      <c r="CY50" s="86"/>
      <c r="CZ50" s="86" t="s">
        <v>20</v>
      </c>
      <c r="DA50" s="86"/>
      <c r="DB50" s="86" t="s">
        <v>20</v>
      </c>
      <c r="DC50" s="86"/>
      <c r="DD50" s="86"/>
      <c r="DE50" s="86"/>
      <c r="DF50" s="86"/>
      <c r="DG50" s="86"/>
      <c r="DH50" s="86" t="s">
        <v>20</v>
      </c>
    </row>
    <row r="51" spans="98:112" ht="12.75">
      <c r="CT51" s="70"/>
      <c r="CU51" s="4">
        <v>4</v>
      </c>
      <c r="CV51" s="8" t="e">
        <f t="shared" si="11"/>
        <v>#N/A</v>
      </c>
      <c r="CW51" s="11" t="s">
        <v>40</v>
      </c>
      <c r="CX51" s="86"/>
      <c r="CY51" s="86"/>
      <c r="CZ51" s="86"/>
      <c r="DA51" s="86" t="s">
        <v>20</v>
      </c>
      <c r="DB51" s="86" t="s">
        <v>20</v>
      </c>
      <c r="DC51" s="86"/>
      <c r="DD51" s="86"/>
      <c r="DE51" s="86"/>
      <c r="DF51" s="86"/>
      <c r="DG51" s="86"/>
      <c r="DH51" s="86" t="s">
        <v>20</v>
      </c>
    </row>
    <row r="52" spans="98:112" ht="12.75">
      <c r="CT52" s="70"/>
      <c r="CU52" s="4">
        <v>5</v>
      </c>
      <c r="CV52" s="8" t="e">
        <f t="shared" si="11"/>
        <v>#N/A</v>
      </c>
      <c r="CW52" s="14" t="s">
        <v>0</v>
      </c>
      <c r="CX52" s="86"/>
      <c r="CY52" s="86"/>
      <c r="CZ52" s="86"/>
      <c r="DA52" s="86"/>
      <c r="DB52" s="86" t="s">
        <v>20</v>
      </c>
      <c r="DC52" s="86" t="s">
        <v>20</v>
      </c>
      <c r="DD52" s="86" t="s">
        <v>20</v>
      </c>
      <c r="DE52" s="86" t="s">
        <v>20</v>
      </c>
      <c r="DF52" s="86" t="s">
        <v>20</v>
      </c>
      <c r="DG52" s="86" t="s">
        <v>20</v>
      </c>
      <c r="DH52" s="86"/>
    </row>
    <row r="53" spans="98:112" ht="12.75">
      <c r="CT53" s="70"/>
      <c r="CU53" s="4">
        <v>6</v>
      </c>
      <c r="CV53" s="8" t="e">
        <f t="shared" si="11"/>
        <v>#N/A</v>
      </c>
      <c r="CW53" s="11" t="s">
        <v>140</v>
      </c>
      <c r="CX53" s="86" t="s">
        <v>20</v>
      </c>
      <c r="CY53" s="86"/>
      <c r="CZ53" s="86"/>
      <c r="DA53" s="86"/>
      <c r="DB53" s="86" t="s">
        <v>20</v>
      </c>
      <c r="DC53" s="86" t="s">
        <v>20</v>
      </c>
      <c r="DD53" s="86"/>
      <c r="DE53" s="86"/>
      <c r="DF53" s="86"/>
      <c r="DG53" s="86"/>
      <c r="DH53" s="86" t="s">
        <v>20</v>
      </c>
    </row>
    <row r="54" spans="98:112" ht="12.75">
      <c r="CT54" s="70"/>
      <c r="CU54" s="4">
        <v>7</v>
      </c>
      <c r="CV54" s="8" t="e">
        <f t="shared" si="11"/>
        <v>#N/A</v>
      </c>
      <c r="CW54" s="11" t="s">
        <v>141</v>
      </c>
      <c r="CX54" s="86"/>
      <c r="CY54" s="86" t="s">
        <v>20</v>
      </c>
      <c r="CZ54" s="86"/>
      <c r="DA54" s="86"/>
      <c r="DB54" s="86" t="s">
        <v>20</v>
      </c>
      <c r="DC54" s="86" t="s">
        <v>20</v>
      </c>
      <c r="DD54" s="86"/>
      <c r="DE54" s="86"/>
      <c r="DF54" s="86"/>
      <c r="DG54" s="86"/>
      <c r="DH54" s="86" t="s">
        <v>20</v>
      </c>
    </row>
    <row r="55" spans="98:112" ht="12.75">
      <c r="CT55" s="70"/>
      <c r="CU55" s="4">
        <v>8</v>
      </c>
      <c r="CV55" s="8" t="e">
        <f t="shared" si="11"/>
        <v>#N/A</v>
      </c>
      <c r="CW55" s="11" t="s">
        <v>142</v>
      </c>
      <c r="CX55" s="86"/>
      <c r="CY55" s="86"/>
      <c r="CZ55" s="86" t="s">
        <v>20</v>
      </c>
      <c r="DA55" s="86"/>
      <c r="DB55" s="86" t="s">
        <v>20</v>
      </c>
      <c r="DC55" s="86"/>
      <c r="DD55" s="86"/>
      <c r="DE55" s="86"/>
      <c r="DF55" s="86"/>
      <c r="DG55" s="86"/>
      <c r="DH55" s="86" t="s">
        <v>20</v>
      </c>
    </row>
    <row r="56" spans="98:112" ht="12.75">
      <c r="CT56" s="70"/>
      <c r="CU56" s="4">
        <v>9</v>
      </c>
      <c r="CV56" s="8" t="e">
        <f t="shared" si="11"/>
        <v>#N/A</v>
      </c>
      <c r="CW56" s="11" t="s">
        <v>143</v>
      </c>
      <c r="CX56" s="86"/>
      <c r="CY56" s="86"/>
      <c r="CZ56" s="86"/>
      <c r="DA56" s="86"/>
      <c r="DB56" s="86" t="s">
        <v>20</v>
      </c>
      <c r="DC56" s="86"/>
      <c r="DD56" s="86"/>
      <c r="DE56" s="86"/>
      <c r="DF56" s="86"/>
      <c r="DG56" s="86"/>
      <c r="DH56" s="86" t="s">
        <v>20</v>
      </c>
    </row>
    <row r="57" spans="98:112" ht="12.75">
      <c r="CT57" s="70"/>
      <c r="CU57" s="4">
        <v>10</v>
      </c>
      <c r="CV57" s="8" t="e">
        <f t="shared" si="11"/>
        <v>#N/A</v>
      </c>
      <c r="CW57" s="11" t="s">
        <v>144</v>
      </c>
      <c r="CX57" s="86"/>
      <c r="CY57" s="86"/>
      <c r="CZ57" s="86"/>
      <c r="DA57" s="86"/>
      <c r="DB57" s="86"/>
      <c r="DC57" s="86"/>
      <c r="DD57" s="86" t="s">
        <v>20</v>
      </c>
      <c r="DE57" s="86" t="s">
        <v>20</v>
      </c>
      <c r="DF57" s="86"/>
      <c r="DG57" s="86"/>
      <c r="DH57" s="86"/>
    </row>
    <row r="58" spans="98:112" ht="12.75">
      <c r="CT58" s="70"/>
      <c r="CU58" s="4">
        <v>11</v>
      </c>
      <c r="CV58" s="8" t="e">
        <f t="shared" si="11"/>
        <v>#N/A</v>
      </c>
      <c r="CW58" s="11" t="s">
        <v>145</v>
      </c>
      <c r="CX58" s="86"/>
      <c r="CY58" s="86"/>
      <c r="CZ58" s="86"/>
      <c r="DA58" s="86"/>
      <c r="DB58" s="86"/>
      <c r="DC58" s="86"/>
      <c r="DD58" s="86" t="s">
        <v>20</v>
      </c>
      <c r="DE58" s="86"/>
      <c r="DF58" s="86"/>
      <c r="DG58" s="86"/>
      <c r="DH58" s="86"/>
    </row>
    <row r="59" ht="12.75">
      <c r="CT59" s="70"/>
    </row>
    <row r="60" ht="12.75">
      <c r="CT60" s="70"/>
    </row>
    <row r="61" ht="12.75">
      <c r="CT61" s="70"/>
    </row>
  </sheetData>
  <sheetProtection password="ED86" sheet="1" objects="1" scenarios="1" selectLockedCells="1"/>
  <protectedRanges>
    <protectedRange sqref="AS5:AT5 AX5:AY5 BC5:BD5 BH5:BI5 BM5:BN5 BR5:BS5 BW5:BX5 CB5:CC5" name="Range9"/>
    <protectedRange sqref="AP5:AQ5 AU5:AV5 AZ5:BA5 BE5:BF5 BJ5:BK5 BO5:BP5 BT5:BU5 BY5:BZ5" name="Range8"/>
  </protectedRanges>
  <conditionalFormatting sqref="CW48:CW58 Z5:AB5 DE6 DA5:DB6 CI5:CR5 N5:Q5 DD5:DD7 S5 CZ5:CZ15 A5:L5 AE5:AF5 CX5:CY14 CX47:DH47 CX15">
    <cfRule type="cellIs" priority="1" dxfId="1" operator="equal" stopIfTrue="1">
      <formula>0</formula>
    </cfRule>
  </conditionalFormatting>
  <conditionalFormatting sqref="R5">
    <cfRule type="cellIs" priority="2" dxfId="2" operator="equal" stopIfTrue="1">
      <formula>"DoB Not Provided"</formula>
    </cfRule>
  </conditionalFormatting>
  <conditionalFormatting sqref="X5:Y5 AC5:AD5 AG5:AH5 AO5">
    <cfRule type="cellIs" priority="3" dxfId="3" operator="greaterThanOrEqual" stopIfTrue="1">
      <formula>100</formula>
    </cfRule>
  </conditionalFormatting>
  <conditionalFormatting sqref="AN5">
    <cfRule type="cellIs" priority="4" dxfId="4" operator="greaterThanOrEqual" stopIfTrue="1">
      <formula>65</formula>
    </cfRule>
    <cfRule type="cellIs" priority="5" dxfId="5" operator="between" stopIfTrue="1">
      <formula>60</formula>
      <formula>65</formula>
    </cfRule>
  </conditionalFormatting>
  <conditionalFormatting sqref="AR5 AW5 BB5 BG5 BL5 BQ5 BV5 CA5">
    <cfRule type="cellIs" priority="6" dxfId="6" operator="greaterThan" stopIfTrue="1">
      <formula>100</formula>
    </cfRule>
  </conditionalFormatting>
  <conditionalFormatting sqref="CG5">
    <cfRule type="cellIs" priority="7" dxfId="6" operator="greaterThanOrEqual" stopIfTrue="1">
      <formula>4</formula>
    </cfRule>
  </conditionalFormatting>
  <conditionalFormatting sqref="CH5">
    <cfRule type="cellIs" priority="8" dxfId="7" operator="greaterThanOrEqual" stopIfTrue="1">
      <formula>100</formula>
    </cfRule>
  </conditionalFormatting>
  <conditionalFormatting sqref="A1">
    <cfRule type="cellIs" priority="2" dxfId="0" operator="equal" stopIfTrue="1">
      <formula>"Information complete"</formula>
    </cfRule>
  </conditionalFormatting>
  <conditionalFormatting sqref="B7:CT7">
    <cfRule type="cellIs" priority="10" dxfId="6" operator="equal" stopIfTrue="1">
      <formula>"Pending"</formula>
    </cfRule>
  </conditionalFormatting>
  <dataValidations count="16">
    <dataValidation type="list" allowBlank="1" showInputMessage="1" showErrorMessage="1" sqref="S5 G5">
      <formula1>$DA$5:$DA$6</formula1>
    </dataValidation>
    <dataValidation type="whole" allowBlank="1" showInputMessage="1" showErrorMessage="1" sqref="D5">
      <formula1>0</formula1>
      <formula2>9999999999</formula2>
    </dataValidation>
    <dataValidation type="list" allowBlank="1" showInputMessage="1" showErrorMessage="1" sqref="AK5">
      <formula1>$DE$5:$DE$6</formula1>
    </dataValidation>
    <dataValidation type="list" allowBlank="1" showInputMessage="1" showErrorMessage="1" sqref="CQ5">
      <formula1>$DF$5:$DF$39</formula1>
    </dataValidation>
    <dataValidation type="list" allowBlank="1" showInputMessage="1" showErrorMessage="1" sqref="B5">
      <formula1>$CX$5:$CX$16</formula1>
    </dataValidation>
    <dataValidation type="list" allowBlank="1" showInputMessage="1" showErrorMessage="1" sqref="C5">
      <formula1>$CZ$5:$CZ$16</formula1>
    </dataValidation>
    <dataValidation type="list" allowBlank="1" showInputMessage="1" showErrorMessage="1" sqref="A5">
      <formula1>$DB$5:$DB$6</formula1>
    </dataValidation>
    <dataValidation type="list" allowBlank="1" showInputMessage="1" showErrorMessage="1" sqref="F5">
      <formula1>$CW$5:$CW$6</formula1>
    </dataValidation>
    <dataValidation type="list" allowBlank="1" showInputMessage="1" showErrorMessage="1" sqref="H5">
      <formula1>$DD$5:$DD$8</formula1>
    </dataValidation>
    <dataValidation allowBlank="1" showInputMessage="1" showErrorMessage="1" sqref="I5"/>
    <dataValidation type="whole" allowBlank="1" showInputMessage="1" showErrorMessage="1" sqref="O5">
      <formula1>1</formula1>
      <formula2>31</formula2>
    </dataValidation>
    <dataValidation type="whole" allowBlank="1" showInputMessage="1" showErrorMessage="1" sqref="P5">
      <formula1>1</formula1>
      <formula2>12</formula2>
    </dataValidation>
    <dataValidation type="whole" allowBlank="1" showInputMessage="1" showErrorMessage="1" sqref="Q5">
      <formula1>1970</formula1>
      <formula2>2000</formula2>
    </dataValidation>
    <dataValidation type="whole" allowBlank="1" showInputMessage="1" showErrorMessage="1" sqref="Y5 AO5 AH5 AD5">
      <formula1>1900</formula1>
      <formula2>2020</formula2>
    </dataValidation>
    <dataValidation type="list" allowBlank="1" showInputMessage="1" showErrorMessage="1" sqref="AS5:AT5 AX5:AY5 BC5:BD5 BH5:BI5 BM5:BN5 BR5:BS5 BW5:BX5 CB5:CC5">
      <formula1>$DC$5:$DC$13</formula1>
    </dataValidation>
    <dataValidation type="decimal" allowBlank="1" showInputMessage="1" showErrorMessage="1" sqref="AP5:AQ5 BT5:BU5 BE5:BF5 AZ5:BA5 AU5:AV5 BO5:BP5 BJ5:BK5 BY5:BZ5">
      <formula1>0</formula1>
      <formula2>10000</formula2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BS Saini</cp:lastModifiedBy>
  <dcterms:created xsi:type="dcterms:W3CDTF">1996-10-14T23:33:28Z</dcterms:created>
  <dcterms:modified xsi:type="dcterms:W3CDTF">2014-01-06T19:02:57Z</dcterms:modified>
  <cp:category/>
  <cp:version/>
  <cp:contentType/>
  <cp:contentStatus/>
</cp:coreProperties>
</file>